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15" windowHeight="7770" activeTab="6"/>
  </bookViews>
  <sheets>
    <sheet name="BS96" sheetId="1" r:id="rId1"/>
    <sheet name="BS97" sheetId="2" r:id="rId2"/>
    <sheet name="BS98" sheetId="3" r:id="rId3"/>
    <sheet name="BS99" sheetId="4" r:id="rId4"/>
    <sheet name="BS100" sheetId="5" r:id="rId5"/>
    <sheet name="BS101" sheetId="6" r:id="rId6"/>
    <sheet name="BS102"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Print_Titles" localSheetId="4">'BS100'!$6:$9</definedName>
    <definedName name="_xlnm.Print_Titles" localSheetId="0">'BS96'!$8:$8</definedName>
  </definedNames>
  <calcPr fullCalcOnLoad="1"/>
</workbook>
</file>

<file path=xl/sharedStrings.xml><?xml version="1.0" encoding="utf-8"?>
<sst xmlns="http://schemas.openxmlformats.org/spreadsheetml/2006/main" count="664" uniqueCount="410">
  <si>
    <t>STT</t>
  </si>
  <si>
    <t>I</t>
  </si>
  <si>
    <t>II</t>
  </si>
  <si>
    <t>III</t>
  </si>
  <si>
    <t>Chỉ tiêu</t>
  </si>
  <si>
    <t>Chi đầu tư phát triển</t>
  </si>
  <si>
    <t>Chi thường xuyên</t>
  </si>
  <si>
    <t>Quyết toán</t>
  </si>
  <si>
    <t>Ngân sách quận bao gồm ngân sách cấp quận và ngân sách phường.</t>
  </si>
  <si>
    <t>A</t>
  </si>
  <si>
    <t>Thu bổ sung từ ngân sách thành phố</t>
  </si>
  <si>
    <t>B</t>
  </si>
  <si>
    <t>Thu kết dư</t>
  </si>
  <si>
    <t>1</t>
  </si>
  <si>
    <t>2</t>
  </si>
  <si>
    <t>3</t>
  </si>
  <si>
    <t>4</t>
  </si>
  <si>
    <t>Biểu số 96/CK-NSNN</t>
  </si>
  <si>
    <t>ỦY BAN NHÂN DÂN QUẬN 8</t>
  </si>
  <si>
    <t>TỔNG NGUỒN THU NGÂN SÁCH QUẬN</t>
  </si>
  <si>
    <t>Thu ngân sách quận được hưởng theo phân cấp</t>
  </si>
  <si>
    <t>Thu ngân sách quận hưởng 100%</t>
  </si>
  <si>
    <t xml:space="preserve">Thu ngân sách quận hưởng các khoản thu phân chia </t>
  </si>
  <si>
    <t xml:space="preserve"> - </t>
  </si>
  <si>
    <t>Thu bổ sung cân đối</t>
  </si>
  <si>
    <t>Thu bổ sung có mục tiêu</t>
  </si>
  <si>
    <t>Thu chuyển nguồn năm trước chuyển sang</t>
  </si>
  <si>
    <t>Dự phòng ngân sách</t>
  </si>
  <si>
    <t>Chi tạo nguồn, điều chỉnh tiền lương</t>
  </si>
  <si>
    <t>Chi các chương trình mục tiêu quốc gia</t>
  </si>
  <si>
    <t>Chi các chương trình mục tiêu, nhiệm vụ</t>
  </si>
  <si>
    <t>TỒNG CHI NGÂN SÁCH QUẬN</t>
  </si>
  <si>
    <t>Chi chuyển nguồn sang năm sau</t>
  </si>
  <si>
    <t>Dự toán</t>
  </si>
  <si>
    <t>So sánh (%)</t>
  </si>
  <si>
    <t>3=2/1</t>
  </si>
  <si>
    <t>ĐV: Triệu đồng</t>
  </si>
  <si>
    <t>Nội dung</t>
  </si>
  <si>
    <t>C</t>
  </si>
  <si>
    <t>không tự chủ</t>
  </si>
  <si>
    <t>IV</t>
  </si>
  <si>
    <t>Biểu số 98/CK-NSNN</t>
  </si>
  <si>
    <t>TỔNG CHI NGÂN SÁCH QUẬN</t>
  </si>
  <si>
    <t>CHI CÂN ĐỐI NGÂN SÁCH QUẬN</t>
  </si>
  <si>
    <t>Biểu số 99/CK-NSNN</t>
  </si>
  <si>
    <t>QUYẾT TOÁN CHI NGÂN SÁCH CẤP QUẬN THEO TỪNG LĨNH VỰC</t>
  </si>
  <si>
    <t>CHI BỔ SUNG CÂN ĐỐI CHO NGÂN SÁCH PHƯỜNG</t>
  </si>
  <si>
    <t>CHI NGÂN SÁCH QUẬN THEO LĨNH VỰC</t>
  </si>
  <si>
    <t>Trong đó:</t>
  </si>
  <si>
    <t>Chi đầu tư cho các dự án</t>
  </si>
  <si>
    <t>Chi giáo dục, đào tạo và dạy nghề</t>
  </si>
  <si>
    <t>Chi khoa học, công nghệ</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</si>
  <si>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</si>
  <si>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</si>
  <si>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</si>
  <si>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</si>
  <si>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</si>
  <si>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</si>
  <si>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</si>
  <si>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đảm bảo xã hội</t>
  </si>
  <si>
    <t>Chi đầu tư phát triển khác</t>
  </si>
  <si>
    <t>5</t>
  </si>
  <si>
    <t>6</t>
  </si>
  <si>
    <t>7</t>
  </si>
  <si>
    <t>8</t>
  </si>
  <si>
    <t>9</t>
  </si>
  <si>
    <t>10</t>
  </si>
  <si>
    <t>CHI CHUYỂN NGUỒN SANG NĂM SAU</t>
  </si>
  <si>
    <t>Bao gồm</t>
  </si>
  <si>
    <t>Ngân sách quận</t>
  </si>
  <si>
    <t>Ngân sách phường</t>
  </si>
  <si>
    <t>Ngân sách cấp quận</t>
  </si>
  <si>
    <t>So sánh ( %)</t>
  </si>
  <si>
    <t>1=2+3</t>
  </si>
  <si>
    <t>4=5+6</t>
  </si>
  <si>
    <t>7=4/1</t>
  </si>
  <si>
    <t>8=5/2</t>
  </si>
  <si>
    <t>9=6/3</t>
  </si>
  <si>
    <t>CHI  CÁC CHƯƠNG TRÌNH MỤC TIÊU</t>
  </si>
  <si>
    <t>QUYẾT TOÁN CHI NGÂN SÁCH QUẬN, CHI NGÂN SÁCH CẤP QUẬN</t>
  </si>
  <si>
    <t>Tổng số</t>
  </si>
  <si>
    <t>TỔNG SỐ</t>
  </si>
  <si>
    <t>11</t>
  </si>
  <si>
    <t>12</t>
  </si>
  <si>
    <t>13</t>
  </si>
  <si>
    <t>15</t>
  </si>
  <si>
    <t>16</t>
  </si>
  <si>
    <t>17</t>
  </si>
  <si>
    <t>18</t>
  </si>
  <si>
    <t>Đơn vị</t>
  </si>
  <si>
    <t>SN kinh tế</t>
  </si>
  <si>
    <t>SN GD-ĐT</t>
  </si>
  <si>
    <t>SN y tế</t>
  </si>
  <si>
    <t>SN văn hóa</t>
  </si>
  <si>
    <t>SN TDTT</t>
  </si>
  <si>
    <t>SN xã hội</t>
  </si>
  <si>
    <t>19</t>
  </si>
  <si>
    <t>20</t>
  </si>
  <si>
    <t>21</t>
  </si>
  <si>
    <t>22</t>
  </si>
  <si>
    <t>23</t>
  </si>
  <si>
    <t>Phòng Kinh tế</t>
  </si>
  <si>
    <t>Phòng Văn hóa và Thông tin</t>
  </si>
  <si>
    <t>Phòng Tư pháp</t>
  </si>
  <si>
    <t>Thanh tra</t>
  </si>
  <si>
    <t>Phòng Nội vụ</t>
  </si>
  <si>
    <t>Phòng Giáo dục và Đào tạo</t>
  </si>
  <si>
    <t>Trường TH Âu Dương Lân</t>
  </si>
  <si>
    <t>Trường TH Rạch Ông</t>
  </si>
  <si>
    <t>Trường TH Lưu Hữu Phước</t>
  </si>
  <si>
    <t>Trường TH Vàm Cỏ Đông</t>
  </si>
  <si>
    <t>Trường TH Lý Thái Tổ</t>
  </si>
  <si>
    <t>Trường TH Thái Hưng</t>
  </si>
  <si>
    <t>Trường TH Hưng Phú</t>
  </si>
  <si>
    <t>Trường TH Trần Nguyên Hãn</t>
  </si>
  <si>
    <t>Trường TH Nguyễn Trực</t>
  </si>
  <si>
    <t>Trường TH An Phong</t>
  </si>
  <si>
    <t>Trường TH Hồng Đức</t>
  </si>
  <si>
    <t>Trường TH Tuy Lý Vương</t>
  </si>
  <si>
    <t>Trường TH Nguyễn Nhược Thị</t>
  </si>
  <si>
    <t>Trường TH Trần Danh Lâm</t>
  </si>
  <si>
    <t>Trường TH Nguyễn Trung Ngạn</t>
  </si>
  <si>
    <t>Trường TH Lý Nhân Tông</t>
  </si>
  <si>
    <t>Trường THCS Khánh Bình</t>
  </si>
  <si>
    <t>Trường THCS Dương Bá Trạc</t>
  </si>
  <si>
    <t>Trường THCS Chánh Hưng</t>
  </si>
  <si>
    <t>Trường THCS Phan Đăng Lưu</t>
  </si>
  <si>
    <t>Trường THCS Sương Nguyệt Anh</t>
  </si>
  <si>
    <t>Trường THCS Bình An</t>
  </si>
  <si>
    <t>Trường THCS Bình Đông</t>
  </si>
  <si>
    <t>Trường THCS Lê Lai</t>
  </si>
  <si>
    <t>Trường THCS Tùng Thiện Vương</t>
  </si>
  <si>
    <t>Trường THCS Trần Danh Ninh</t>
  </si>
  <si>
    <t>Trường THCS Lý Thánh Tông</t>
  </si>
  <si>
    <t>Trường THCS Phú Lợi</t>
  </si>
  <si>
    <t>Phòng Y tế</t>
  </si>
  <si>
    <t>Trung tâm Văn hóa</t>
  </si>
  <si>
    <t>Nhà Thiếu nhi</t>
  </si>
  <si>
    <t>Ban Chỉ huy Quân sự</t>
  </si>
  <si>
    <t>Công an</t>
  </si>
  <si>
    <t>Quận Đoàn</t>
  </si>
  <si>
    <t>Hội Liên hiệp Phụ nữ</t>
  </si>
  <si>
    <t>Hội Cựu chiến binh</t>
  </si>
  <si>
    <t>Hội Chữ thập đỏ</t>
  </si>
  <si>
    <t>Hội Khuyến học</t>
  </si>
  <si>
    <t>Hội Luật gia</t>
  </si>
  <si>
    <t>Hội Người mù</t>
  </si>
  <si>
    <t>Hội Cựu giáo chức</t>
  </si>
  <si>
    <t>Khác</t>
  </si>
  <si>
    <t>Công ty Dịch vụ công ích</t>
  </si>
  <si>
    <t>Tòa án nhân dân</t>
  </si>
  <si>
    <t>Viện Kiểm sát nhân dân</t>
  </si>
  <si>
    <t>Chi cục Thi hành án dân sự</t>
  </si>
  <si>
    <t>Chi cục Thống kê</t>
  </si>
  <si>
    <t>Đội Quản lý thị trường 8B</t>
  </si>
  <si>
    <t>Chi chương trình CTMTQG</t>
  </si>
  <si>
    <t>Chi đầu tư phát triển (không kể chương trình MTQG)</t>
  </si>
  <si>
    <t>Chi chuyển nguồn ngân sách năm sau</t>
  </si>
  <si>
    <t>ĐVT: Triệu đồng</t>
  </si>
  <si>
    <t>Biểu số 100/CK-NSNN</t>
  </si>
  <si>
    <t>CÁC CƠ QUAN, TỔ CHỨC</t>
  </si>
  <si>
    <t>79</t>
  </si>
  <si>
    <t>80</t>
  </si>
  <si>
    <t>81</t>
  </si>
  <si>
    <t>82</t>
  </si>
  <si>
    <t>83</t>
  </si>
  <si>
    <t>84</t>
  </si>
  <si>
    <t>85</t>
  </si>
  <si>
    <t>86</t>
  </si>
  <si>
    <t>87</t>
  </si>
  <si>
    <t>88</t>
  </si>
  <si>
    <t>89</t>
  </si>
  <si>
    <t>90</t>
  </si>
  <si>
    <t>91</t>
  </si>
  <si>
    <t>92</t>
  </si>
  <si>
    <t>93</t>
  </si>
  <si>
    <t>94</t>
  </si>
  <si>
    <t>96</t>
  </si>
  <si>
    <t>97</t>
  </si>
  <si>
    <t>98</t>
  </si>
  <si>
    <t>CHI DỰ PHÒNG NGÂN SÁCH</t>
  </si>
  <si>
    <t>V</t>
  </si>
  <si>
    <t>CHI CHUYỂN NGUỒN SANG NGÂN SÁCH NĂM SAU</t>
  </si>
  <si>
    <t>CHI TẠO NGUỒN, ĐIỀU CHỈNH TIỀN LƯƠNG</t>
  </si>
  <si>
    <t>Chi thường xuyên (không kể chương trình MTQG)</t>
  </si>
  <si>
    <t>15=8/2</t>
  </si>
  <si>
    <t>Chi các chương trình mục tiêu</t>
  </si>
  <si>
    <t>10=11+12</t>
  </si>
  <si>
    <t>14=7/1</t>
  </si>
  <si>
    <t>16=9/3</t>
  </si>
  <si>
    <t>17=10/4</t>
  </si>
  <si>
    <t>19=12/6</t>
  </si>
  <si>
    <t>1=2+3+4</t>
  </si>
  <si>
    <t>7=8+9+10+13</t>
  </si>
  <si>
    <t>Chi cân đối ngân sách quận</t>
  </si>
  <si>
    <t>Ngân sách địa phương</t>
  </si>
  <si>
    <t>Trường Mầm Non Vườn Hồng</t>
  </si>
  <si>
    <t>14</t>
  </si>
  <si>
    <t>Trường Mầm Non Việt Nhi</t>
  </si>
  <si>
    <t xml:space="preserve">Trường Mầm Non Bình Minh </t>
  </si>
  <si>
    <t>Trường Mầm Non Tuổi Hoa</t>
  </si>
  <si>
    <t>Trường Mầm Non Tuổi Thơ</t>
  </si>
  <si>
    <t>Trường Mầm Non 19/5</t>
  </si>
  <si>
    <t>Trường Mầm Non Tuổi Ngọc</t>
  </si>
  <si>
    <t>Trường Mầm Non Thỏ Ngọc</t>
  </si>
  <si>
    <t>Trường Mầm Non Vành Khuyên</t>
  </si>
  <si>
    <t>Trường Mầm Non Vàng Anh</t>
  </si>
  <si>
    <t>Trường Mầm Non Nắng Mai</t>
  </si>
  <si>
    <t>24</t>
  </si>
  <si>
    <t xml:space="preserve">Trường Mầm Non Sơn Ca </t>
  </si>
  <si>
    <t>25</t>
  </si>
  <si>
    <t>Trường Mầm Non Họa Mi</t>
  </si>
  <si>
    <t>26</t>
  </si>
  <si>
    <t xml:space="preserve">Trường Mầm Non Kim Đồng </t>
  </si>
  <si>
    <t>27</t>
  </si>
  <si>
    <t>Trường Mầm Non Bông Hồng</t>
  </si>
  <si>
    <t>28</t>
  </si>
  <si>
    <t>Trường Mầm Non Bé Ngoan</t>
  </si>
  <si>
    <t>29</t>
  </si>
  <si>
    <t>Trường Mầm Non Hoa Phượng</t>
  </si>
  <si>
    <t>30</t>
  </si>
  <si>
    <t>Trường Mầm Non Bông  Sen</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</si>
  <si>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</si>
  <si>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</si>
  <si>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</si>
  <si>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</si>
  <si>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</si>
  <si>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</si>
  <si>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</si>
  <si>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</si>
  <si>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</si>
  <si>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</si>
  <si>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</si>
  <si>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</si>
  <si>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</si>
  <si>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</si>
  <si>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</si>
  <si>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</si>
  <si>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</si>
  <si>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</si>
  <si>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</si>
  <si>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</si>
  <si>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</si>
  <si>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</si>
  <si>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</si>
  <si>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</si>
  <si>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</si>
  <si>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</si>
  <si>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</si>
  <si>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</si>
  <si>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</si>
  <si>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</si>
  <si>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</si>
  <si>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</si>
  <si>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</si>
  <si>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</si>
  <si>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</si>
  <si>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</si>
  <si>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 xml:space="preserve">Trường Bồi dưỡng Nghiệp vụ Giáo dục </t>
  </si>
  <si>
    <t>67</t>
  </si>
  <si>
    <t>68</t>
  </si>
  <si>
    <t>69</t>
  </si>
  <si>
    <t>70</t>
  </si>
  <si>
    <t>71</t>
  </si>
  <si>
    <t>72</t>
  </si>
  <si>
    <t>73</t>
  </si>
  <si>
    <t>74</t>
  </si>
  <si>
    <t>75</t>
  </si>
  <si>
    <t>76</t>
  </si>
  <si>
    <t>77</t>
  </si>
  <si>
    <t>78</t>
  </si>
  <si>
    <t xml:space="preserve">Hội Đông y </t>
  </si>
  <si>
    <t>Hội Cựu Thanh niên xung phong</t>
  </si>
  <si>
    <t>CHI BỔ SUNG CHO NS PHƯỜNG</t>
  </si>
  <si>
    <t>Dự toán không tính số chuyển nguồn ngân sách năm trước</t>
  </si>
  <si>
    <t>Trong đó chia theo lĩnh vực:</t>
  </si>
  <si>
    <t>-</t>
  </si>
  <si>
    <t>Chi giáo dục-đào tạo và dạy nghề</t>
  </si>
  <si>
    <t>Chi đầu tư từ nguồn thu tiền sử dụng đất</t>
  </si>
  <si>
    <t>Chi đầu tư từ nguồn thu xổ số kiến thiết</t>
  </si>
  <si>
    <t>Chi khoa học và công nghệ</t>
  </si>
  <si>
    <t>Chương trình y tế - dân số</t>
  </si>
  <si>
    <t>Trong đó chia theo nguồn vốn:</t>
  </si>
  <si>
    <t>Chi quốc phòng</t>
  </si>
  <si>
    <t>Chi an ninh và trật tự, an toàn xã hội</t>
  </si>
  <si>
    <t>Chi thường xuyên khác</t>
  </si>
  <si>
    <t>Văn phòng HĐND &amp; UBND</t>
  </si>
  <si>
    <t>Phòng Tài chính-Kế hoạch</t>
  </si>
  <si>
    <t>Phòng Quản lý Đô thị</t>
  </si>
  <si>
    <t>Phòng Tài nguyên &amp; Môi trường</t>
  </si>
  <si>
    <t>Trường TH Hoàng Minh Đạo</t>
  </si>
  <si>
    <t>Trường TH Bông sao</t>
  </si>
  <si>
    <t xml:space="preserve">Trường TH Phan Đăng Lưu </t>
  </si>
  <si>
    <t xml:space="preserve"> Trường TH Bùi Minh Trực</t>
  </si>
  <si>
    <t xml:space="preserve">Trường TH Nguyễn Công Trứ </t>
  </si>
  <si>
    <t xml:space="preserve">Trường Hy Vọng </t>
  </si>
  <si>
    <t>Trung tâm Thể dục thể thao</t>
  </si>
  <si>
    <t>Trung tâm Bồi dưỡng chính trị</t>
  </si>
  <si>
    <t xml:space="preserve">Kho bạc Nhà nước </t>
  </si>
  <si>
    <t xml:space="preserve">Bảo hiểm xã hội </t>
  </si>
  <si>
    <t>Chi cục Thuế</t>
  </si>
  <si>
    <t>Chi nộp ngân sách cấp trên</t>
  </si>
  <si>
    <t>BM53</t>
  </si>
  <si>
    <t>Chi đầu tư và hỗ trợ vốn cho các doanh nghiệp cung cấp sản phẩm, dịch vụ công ích do Nhà nước đặt hàng, các tổ chức kinh tế, các tổ chức tài chính của địa phương theo quy định của pháp luật (Cấp bù lãi vay chương trình khuyến khích chuyển dịch cơ cấu nông nghiệp đô thị, dự án sản xuất lan hồ điệp của ông Nguyễn Song Vũ)</t>
  </si>
  <si>
    <t>Chi đầu tư phát triển khác (bổ sung vốn Quỹ Xóa đói giảm nghèo)</t>
  </si>
  <si>
    <t>D</t>
  </si>
  <si>
    <t>CHI NỘP NGÂN SÁCH CẤP TRÊN</t>
  </si>
  <si>
    <t>Không bao gồm chi chuyển giao giữa ngân sách quận và phường (bổ sung, nộp cấp trên)</t>
  </si>
  <si>
    <t>Chi đầu tư và hỗ trợ vốn cho các doanh nghiệp cung cấp sản phẩm, dịch vụ công ích do Nhà nước đặt hàng, các tổ chức kinh tế, các tổ chức tài chính của địa phương theo quy định của pháp luật</t>
  </si>
  <si>
    <t>Trung tâm Y tế</t>
  </si>
  <si>
    <t>Phòng Lao động-Thương binh và Xã hội</t>
  </si>
  <si>
    <t>Ban Bồi thường giải phóng mặt bằng</t>
  </si>
  <si>
    <t>BQL dự án đầu tư xây dựng khu vực</t>
  </si>
  <si>
    <t>Ủy ban Mặt trận Tổ quốc Việt nam</t>
  </si>
  <si>
    <t>BQL Chợ Phạm Thế Hiển</t>
  </si>
  <si>
    <t>VI</t>
  </si>
  <si>
    <t>CÂN ĐỐI NGÂN SÁCH QUẬN NĂM 2020</t>
  </si>
  <si>
    <t xml:space="preserve"> VÀ CHI NGÂN SÁCH PHƯỜNG THEO CƠ CẤU CHI NĂM 2020</t>
  </si>
  <si>
    <t>NĂM 2020</t>
  </si>
  <si>
    <t>TT Giáo dục Nghề nghiệp-Giáo dục Thường xuyên</t>
  </si>
  <si>
    <t xml:space="preserve">QUYẾT TOÁN CHI NGÂN SÁCH CẤP QUẬN CỦA TỪNG CƠ QUAN,  TỔ CHỨC NĂM 2020 </t>
  </si>
  <si>
    <t>của Ủy ban nhân dân Quận 8)</t>
  </si>
  <si>
    <t>Biểu số 97/CK-NSNN</t>
  </si>
  <si>
    <t>BM50</t>
  </si>
  <si>
    <t>QUYẾT TOÁN THU NGÂN SÁCH NHÀ NƯỚC NĂM 2020</t>
  </si>
  <si>
    <t>Tổng thu NSNN</t>
  </si>
  <si>
    <t>Tổng thu NS Quận</t>
  </si>
  <si>
    <t>5=3/1</t>
  </si>
  <si>
    <t>6=4/2</t>
  </si>
  <si>
    <t>TỔNG NGUỒN THU NSNN</t>
  </si>
  <si>
    <t>TỔNG  THU CÂN ĐỐI NSNN</t>
  </si>
  <si>
    <t>Thu nội địa</t>
  </si>
  <si>
    <t>Thu từ khu vực DNNN do Trung ương quản lý</t>
  </si>
  <si>
    <t xml:space="preserve"> - Thuế giá trị gia tăng hàng SXKD trong nước</t>
  </si>
  <si>
    <t xml:space="preserve"> - Thuế thu nhập doanh nghiệp</t>
  </si>
  <si>
    <t xml:space="preserve"> - Thuế tiêu thụ đặc biệt hàng SX trong nước</t>
  </si>
  <si>
    <t xml:space="preserve"> - Thuế môn bài</t>
  </si>
  <si>
    <t xml:space="preserve"> - Thu khác</t>
  </si>
  <si>
    <t>Thu từ khu vực DNNN do địa phương quản lý</t>
  </si>
  <si>
    <t xml:space="preserve"> - Thuế tài nguyên</t>
  </si>
  <si>
    <t>Thu từ khu vực doanh nghiệp có vốn đầu tư nước ngoài</t>
  </si>
  <si>
    <t xml:space="preserve"> - Thu tiền thuê mặt đất, mặt nước</t>
  </si>
  <si>
    <t>Thu từ khu vực kinh tế ngoài quốc doanh</t>
  </si>
  <si>
    <t>Thuế thu nhập cá nhân</t>
  </si>
  <si>
    <t>Thuế bảo vệ môi trường</t>
  </si>
  <si>
    <t>Lệ phí trước bạ</t>
  </si>
  <si>
    <t>Thu phí, lệ phí</t>
  </si>
  <si>
    <t>Thuế sử dụng đất nông nghiệp</t>
  </si>
  <si>
    <t>Thuế sử dụng đất phi nông nghiệp</t>
  </si>
  <si>
    <t>Tiền cho thuê đất, thuê mặt nước</t>
  </si>
  <si>
    <t xml:space="preserve">Thu tiền sử dụng đất </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</si>
  <si>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</si>
  <si>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</si>
  <si>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</si>
  <si>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</si>
  <si>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</si>
  <si>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viện trợ</t>
  </si>
  <si>
    <t>THU KẾT DƯ NĂM TRƯỚC</t>
  </si>
  <si>
    <t>THU CHUYỂN NGUỒN TỪ NĂM TRƯỚC CHUYỂN SANG</t>
  </si>
  <si>
    <t>Biểu số 101/CK-NSNN</t>
  </si>
  <si>
    <t>BM59</t>
  </si>
  <si>
    <t>QUYẾT TOÁN CHI BỔ SUNG TỪ NGÂN SÁCH CẤP QUẬN CHO NGÂN SÁCH TỪNG PHƯỜNG NĂM 2020</t>
  </si>
  <si>
    <t>Đơn vị: Triệu đồng</t>
  </si>
  <si>
    <t>Tên đơn vị</t>
  </si>
  <si>
    <t>Bổ sung cân đối</t>
  </si>
  <si>
    <t>Bổ sung có mục tiêu</t>
  </si>
  <si>
    <t>Bổ sung mục tiêu</t>
  </si>
  <si>
    <t>Bổ sung vốn đầu tư để thực hiện các chương trình mục tiêu, nhiệm vụ</t>
  </si>
  <si>
    <t>Bổ sung vốn sự nghiệp để thực hiện các chế độ chính sách và nhiệm vụ theo quy định</t>
  </si>
  <si>
    <t>Bổ sung thực hiện các chương trình mục tiêu quốc gia</t>
  </si>
  <si>
    <t>13=7/1</t>
  </si>
  <si>
    <t>14=8/2</t>
  </si>
  <si>
    <t>15=9/3</t>
  </si>
  <si>
    <t>16=10/4</t>
  </si>
  <si>
    <t>17=11/5</t>
  </si>
  <si>
    <t>18=12/6</t>
  </si>
  <si>
    <t>Phường 1</t>
  </si>
  <si>
    <t>Phường 2</t>
  </si>
  <si>
    <t>Phường 3</t>
  </si>
  <si>
    <t>Phường 4</t>
  </si>
  <si>
    <t>Phường 5</t>
  </si>
  <si>
    <t>Phường 6</t>
  </si>
  <si>
    <t>Phường 7</t>
  </si>
  <si>
    <t>Phường 8</t>
  </si>
  <si>
    <t>Phường 9</t>
  </si>
  <si>
    <t>Phường 10</t>
  </si>
  <si>
    <t>Phường 11</t>
  </si>
  <si>
    <t>Phường 12</t>
  </si>
  <si>
    <t>Phường 13</t>
  </si>
  <si>
    <t>Phường 14</t>
  </si>
  <si>
    <t>Phường 15</t>
  </si>
  <si>
    <t>Phường 16</t>
  </si>
  <si>
    <t>Biểu số 102/CK-NSNN</t>
  </si>
  <si>
    <t>BM61</t>
  </si>
  <si>
    <t>QUYẾT TOÁN CHI CHƯƠNG TRÌNH MỤC TIÊU QUỐC GIA NGÂN SÁCH CẤP QUẬN VÀ NGÂN SÁCH PHƯỜNG NĂM 2020</t>
  </si>
  <si>
    <t>Trong đó</t>
  </si>
  <si>
    <t>Chương trình mục tiêu y tế-dân số</t>
  </si>
  <si>
    <t>Đầu tư phát triển</t>
  </si>
  <si>
    <t>Kinh phí
sự nghiệp</t>
  </si>
  <si>
    <t>Vốn trong nước</t>
  </si>
  <si>
    <t>Vốn ngoài nước</t>
  </si>
  <si>
    <t>7=8+11</t>
  </si>
  <si>
    <t>8=9+10</t>
  </si>
  <si>
    <t>11=12+13</t>
  </si>
  <si>
    <t>14=4/1</t>
  </si>
  <si>
    <t>16=11/3</t>
  </si>
  <si>
    <t>Phòng LĐ-TBXH</t>
  </si>
  <si>
    <t xml:space="preserve"> </t>
  </si>
  <si>
    <t>Ngân sách cấp phường</t>
  </si>
  <si>
    <t>(Ban hành kèm theo Quyết định số  3790 /QĐ-UBND ngày  27  tháng  7 năm 2021</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</si>
</sst>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_);[Red]\(#,##0.0\)"/>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0.000"/>
    <numFmt numFmtId="187" formatCode="#,##0.0000"/>
    <numFmt numFmtId="188" formatCode="#,##0.00000"/>
    <numFmt numFmtId="189" formatCode="#,##0.000000"/>
    <numFmt numFmtId="190" formatCode="0.0"/>
    <numFmt numFmtId="191" formatCode="0.000"/>
    <numFmt numFmtId="192" formatCode="0.0000"/>
    <numFmt numFmtId="193" formatCode="0.00000"/>
    <numFmt numFmtId="194" formatCode="0.000000"/>
    <numFmt numFmtId="195" formatCode="#,##0.0000000"/>
    <numFmt numFmtId="196" formatCode="#,##0.00000000"/>
    <numFmt numFmtId="197" formatCode="#,##0.000000000"/>
    <numFmt numFmtId="198" formatCode="#,##0.0000000000"/>
    <numFmt numFmtId="199" formatCode="0.0000000"/>
    <numFmt numFmtId="200" formatCode="0.00000000"/>
    <numFmt numFmtId="201" formatCode="#,##0.0;[Red]\-#,##0.0"/>
    <numFmt numFmtId="202" formatCode="#,##0.00_ ;[Red]\-#,##0.00\ "/>
    <numFmt numFmtId="203" formatCode="#,##0.000;[Red]\-#,##0.000"/>
    <numFmt numFmtId="204" formatCode="#,##0.0000;[Red]\-#,##0.0000"/>
    <numFmt numFmtId="205" formatCode="#,##0_ ;[Red]\-#,##0\ "/>
  </numFmts>
  <fonts count="97">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36"/>
      <name val="MS Sans Serif"/>
      <family val="2"/>
    </font>
    <font>
      <sz val="10"/>
      <name val="Times New Roman"/>
      <family val="1"/>
    </font>
    <font>
      <sz val="13"/>
      <name val="Times New Roman"/>
      <family val="1"/>
    </font>
    <font>
      <b/>
      <sz val="13"/>
      <name val="Times New Roman"/>
      <family val="1"/>
    </font>
    <font>
      <b/>
      <sz val="10"/>
      <name val="Times New Roman"/>
      <family val="1"/>
    </font>
    <font>
      <i/>
      <sz val="10"/>
      <name val="Times New Roman"/>
      <family val="1"/>
    </font>
    <font>
      <b/>
      <i/>
      <sz val="10"/>
      <name val="Times New Roman"/>
      <family val="1"/>
    </font>
    <font>
      <b/>
      <sz val="12"/>
      <name val="Times New Roman"/>
      <family val="1"/>
    </font>
    <font>
      <sz val="12"/>
      <name val="Times New Roman"/>
      <family val="1"/>
    </font>
    <font>
      <i/>
      <sz val="12"/>
      <name val="Times New Roman"/>
      <family val="1"/>
    </font>
    <font>
      <sz val="9"/>
      <name val="Times New Roman"/>
      <family val="1"/>
    </font>
    <font>
      <sz val="9.5"/>
      <name val="Times New Roman"/>
      <family val="1"/>
    </font>
    <font>
      <b/>
      <sz val="9.5"/>
      <name val="Times New Roman"/>
      <family val="1"/>
    </font>
    <font>
      <i/>
      <sz val="9.5"/>
      <name val="Times New Roman"/>
      <family val="1"/>
    </font>
    <font>
      <u val="single"/>
      <sz val="9.5"/>
      <name val="Times New Roman"/>
      <family val="1"/>
    </font>
    <font>
      <b/>
      <sz val="8"/>
      <name val="Times New Roman"/>
      <family val="1"/>
    </font>
    <font>
      <sz val="8"/>
      <name val="Times New Roman"/>
      <family val="1"/>
    </font>
    <font>
      <u val="single"/>
      <sz val="8"/>
      <name val="Times New Roman"/>
      <family val="1"/>
    </font>
    <font>
      <b/>
      <sz val="9"/>
      <name val="Times New Roman"/>
      <family val="1"/>
    </font>
    <font>
      <sz val="7"/>
      <name val="Times New Roman"/>
      <family val="1"/>
    </font>
    <font>
      <sz val="6.5"/>
      <name val="Times New Roman"/>
      <family val="1"/>
    </font>
    <font>
      <b/>
      <sz val="6.5"/>
      <name val="Times New Roman"/>
      <family val="1"/>
    </font>
    <font>
      <i/>
      <sz val="13"/>
      <name val="Times New Roman"/>
      <family val="1"/>
    </font>
    <font>
      <sz val="10"/>
      <color indexed="10"/>
      <name val="Times New Roman"/>
      <family val="1"/>
    </font>
    <font>
      <u val="single"/>
      <sz val="10"/>
      <name val="Times New Roman"/>
      <family val="1"/>
    </font>
    <font>
      <sz val="11"/>
      <name val="Times New Roman"/>
      <family val="1"/>
    </font>
    <font>
      <b/>
      <u val="single"/>
      <sz val="10"/>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i/>
      <sz val="10"/>
      <color indexed="10"/>
      <name val="Times New Roman"/>
      <family val="1"/>
    </font>
    <font>
      <b/>
      <sz val="10"/>
      <color indexed="10"/>
      <name val="Times New Roman"/>
      <family val="1"/>
    </font>
    <font>
      <b/>
      <sz val="10"/>
      <color indexed="8"/>
      <name val="Times New Roman"/>
      <family val="1"/>
    </font>
    <font>
      <sz val="9.5"/>
      <color indexed="9"/>
      <name val="Times New Roman"/>
      <family val="1"/>
    </font>
    <font>
      <b/>
      <sz val="6.5"/>
      <color indexed="8"/>
      <name val="Times New Roman"/>
      <family val="1"/>
    </font>
    <font>
      <sz val="7.5"/>
      <color indexed="8"/>
      <name val="Times New Roman"/>
      <family val="1"/>
    </font>
    <font>
      <sz val="9.5"/>
      <color indexed="8"/>
      <name val="Times New Roman"/>
      <family val="1"/>
    </font>
    <font>
      <i/>
      <sz val="9.5"/>
      <color indexed="8"/>
      <name val="Times New Roman"/>
      <family val="1"/>
    </font>
    <font>
      <sz val="6.5"/>
      <color indexed="8"/>
      <name val="Times New Roman"/>
      <family val="1"/>
    </font>
    <font>
      <b/>
      <u val="single"/>
      <sz val="6.5"/>
      <color indexed="8"/>
      <name val="Times New Roman"/>
      <family val="1"/>
    </font>
    <font>
      <b/>
      <sz val="6.5"/>
      <color indexed="10"/>
      <name val="Times New Roman"/>
      <family val="1"/>
    </font>
    <font>
      <sz val="10"/>
      <color indexed="8"/>
      <name val="Times New Roman"/>
      <family val="1"/>
    </font>
    <font>
      <u val="single"/>
      <sz val="10"/>
      <color indexed="8"/>
      <name val="Times New Roman"/>
      <family val="1"/>
    </font>
    <font>
      <sz val="10"/>
      <color indexed="9"/>
      <name val="Times New Roman"/>
      <family val="1"/>
    </font>
    <font>
      <sz val="10"/>
      <color indexed="9"/>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i/>
      <sz val="10"/>
      <color rgb="FFFF0000"/>
      <name val="Times New Roman"/>
      <family val="1"/>
    </font>
    <font>
      <b/>
      <sz val="10"/>
      <color rgb="FFFF0000"/>
      <name val="Times New Roman"/>
      <family val="1"/>
    </font>
    <font>
      <b/>
      <sz val="10"/>
      <color theme="1"/>
      <name val="Times New Roman"/>
      <family val="1"/>
    </font>
    <font>
      <sz val="9.5"/>
      <color theme="0"/>
      <name val="Times New Roman"/>
      <family val="1"/>
    </font>
    <font>
      <b/>
      <sz val="6.5"/>
      <color theme="1"/>
      <name val="Times New Roman"/>
      <family val="1"/>
    </font>
    <font>
      <sz val="7.5"/>
      <color theme="1"/>
      <name val="Times New Roman"/>
      <family val="1"/>
    </font>
    <font>
      <sz val="9.5"/>
      <color theme="1"/>
      <name val="Times New Roman"/>
      <family val="1"/>
    </font>
    <font>
      <i/>
      <sz val="9.5"/>
      <color theme="1"/>
      <name val="Times New Roman"/>
      <family val="1"/>
    </font>
    <font>
      <sz val="6.5"/>
      <color theme="1"/>
      <name val="Times New Roman"/>
      <family val="1"/>
    </font>
    <font>
      <b/>
      <u val="single"/>
      <sz val="6.5"/>
      <color theme="1"/>
      <name val="Times New Roman"/>
      <family val="1"/>
    </font>
    <font>
      <b/>
      <sz val="6.5"/>
      <color rgb="FFFF0000"/>
      <name val="Times New Roman"/>
      <family val="1"/>
    </font>
    <font>
      <sz val="10"/>
      <color theme="1"/>
      <name val="Times New Roman"/>
      <family val="1"/>
    </font>
    <font>
      <u val="single"/>
      <sz val="10"/>
      <color theme="1"/>
      <name val="Times New Roman"/>
      <family val="1"/>
    </font>
    <font>
      <sz val="10"/>
      <color theme="0"/>
      <name val="Times New Roman"/>
      <family val="1"/>
    </font>
    <font>
      <sz val="10"/>
      <color theme="0"/>
      <name val="MS Sans Serif"/>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color indexed="63"/>
      </left>
      <right style="thin"/>
      <top style="hair"/>
      <bottom style="hair"/>
    </border>
    <border>
      <left style="thin"/>
      <right style="thin"/>
      <top style="thin"/>
      <bottom style="thin"/>
    </border>
    <border>
      <left>
        <color indexed="63"/>
      </left>
      <right>
        <color indexed="63"/>
      </right>
      <top style="hair"/>
      <bottom style="hair"/>
    </border>
    <border>
      <left style="thin"/>
      <right style="thin"/>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style="hair"/>
      <bottom style="hair"/>
    </border>
    <border>
      <left style="thin"/>
      <right>
        <color indexed="63"/>
      </right>
      <top style="thin"/>
      <bottom style="thin"/>
    </border>
    <border>
      <left style="thin"/>
      <right style="thin"/>
      <top style="hair"/>
      <bottom style="thin"/>
    </border>
    <border>
      <left style="thin"/>
      <right>
        <color indexed="63"/>
      </right>
      <top style="thin"/>
      <bottom style="hair"/>
    </border>
    <border>
      <left style="thin"/>
      <right>
        <color indexed="63"/>
      </right>
      <top style="thin"/>
      <bottom>
        <color indexed="63"/>
      </bottom>
    </border>
    <border>
      <left style="thin"/>
      <right style="thin"/>
      <top>
        <color indexed="63"/>
      </top>
      <bottom style="hair"/>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style="hair"/>
    </border>
    <border>
      <left>
        <color indexed="63"/>
      </left>
      <right style="thin"/>
      <top>
        <color indexed="63"/>
      </top>
      <bottom style="hair"/>
    </border>
    <border>
      <left>
        <color indexed="63"/>
      </left>
      <right style="thin"/>
      <top style="hair"/>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thin"/>
      <bottom style="thin"/>
    </border>
    <border>
      <left style="thin"/>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69" fillId="0" borderId="0" applyNumberFormat="0" applyFill="0" applyBorder="0" applyAlignment="0" applyProtection="0"/>
    <xf numFmtId="0" fontId="5"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4"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411">
    <xf numFmtId="0" fontId="0" fillId="0" borderId="0" xfId="0" applyAlignment="1">
      <alignment/>
    </xf>
    <xf numFmtId="0" fontId="6" fillId="0" borderId="0" xfId="0" applyFont="1" applyAlignment="1">
      <alignment horizontal="center"/>
    </xf>
    <xf numFmtId="0" fontId="6" fillId="0" borderId="0" xfId="0" applyFont="1" applyAlignment="1">
      <alignment/>
    </xf>
    <xf numFmtId="0" fontId="9" fillId="0" borderId="0" xfId="0" applyFont="1" applyAlignment="1">
      <alignment horizontal="right"/>
    </xf>
    <xf numFmtId="0" fontId="6" fillId="0" borderId="0" xfId="0" applyFont="1" applyAlignment="1">
      <alignment horizontal="right"/>
    </xf>
    <xf numFmtId="0" fontId="7" fillId="0" borderId="0" xfId="0" applyFont="1" applyAlignment="1">
      <alignment/>
    </xf>
    <xf numFmtId="0" fontId="6" fillId="0" borderId="0" xfId="0" applyFont="1" applyAlignment="1">
      <alignment/>
    </xf>
    <xf numFmtId="0" fontId="6" fillId="0" borderId="0" xfId="0" applyFont="1" applyAlignment="1" quotePrefix="1">
      <alignment/>
    </xf>
    <xf numFmtId="3" fontId="10" fillId="0" borderId="0" xfId="0" applyNumberFormat="1" applyFont="1" applyAlignment="1">
      <alignment/>
    </xf>
    <xf numFmtId="3" fontId="6" fillId="0" borderId="0" xfId="0" applyNumberFormat="1" applyFont="1" applyAlignment="1">
      <alignment/>
    </xf>
    <xf numFmtId="0" fontId="11" fillId="0" borderId="0" xfId="0" applyFont="1" applyAlignment="1">
      <alignment/>
    </xf>
    <xf numFmtId="0" fontId="9" fillId="0" borderId="0" xfId="0" applyFont="1" applyAlignment="1">
      <alignment/>
    </xf>
    <xf numFmtId="0" fontId="9" fillId="0" borderId="10"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xf>
    <xf numFmtId="0" fontId="6" fillId="0" borderId="12" xfId="0" applyFont="1" applyBorder="1" applyAlignment="1">
      <alignment horizontal="center"/>
    </xf>
    <xf numFmtId="0" fontId="6" fillId="0" borderId="12" xfId="0" applyFont="1" applyBorder="1" applyAlignment="1">
      <alignment horizontal="centerContinuous"/>
    </xf>
    <xf numFmtId="0" fontId="6" fillId="0" borderId="13" xfId="0" applyFont="1" applyBorder="1" applyAlignment="1">
      <alignment/>
    </xf>
    <xf numFmtId="0" fontId="9" fillId="0" borderId="13" xfId="0" applyFont="1" applyBorder="1" applyAlignment="1">
      <alignment/>
    </xf>
    <xf numFmtId="200" fontId="10" fillId="0" borderId="0" xfId="0" applyNumberFormat="1" applyFont="1" applyAlignment="1">
      <alignment/>
    </xf>
    <xf numFmtId="199" fontId="6" fillId="0" borderId="0" xfId="0" applyNumberFormat="1" applyFont="1" applyAlignment="1">
      <alignment horizontal="center"/>
    </xf>
    <xf numFmtId="199" fontId="6" fillId="0" borderId="0" xfId="0" applyNumberFormat="1" applyFont="1" applyAlignment="1">
      <alignment/>
    </xf>
    <xf numFmtId="200" fontId="6" fillId="0" borderId="0" xfId="0" applyNumberFormat="1" applyFont="1" applyAlignment="1">
      <alignment/>
    </xf>
    <xf numFmtId="189" fontId="6" fillId="0" borderId="0" xfId="0" applyNumberFormat="1" applyFont="1" applyAlignment="1">
      <alignment/>
    </xf>
    <xf numFmtId="186" fontId="6" fillId="0" borderId="0" xfId="0" applyNumberFormat="1" applyFont="1" applyAlignment="1">
      <alignment/>
    </xf>
    <xf numFmtId="3" fontId="11" fillId="0" borderId="0" xfId="0" applyNumberFormat="1" applyFont="1" applyAlignment="1">
      <alignment/>
    </xf>
    <xf numFmtId="186" fontId="11" fillId="0" borderId="0" xfId="0" applyNumberFormat="1" applyFont="1" applyAlignment="1">
      <alignment/>
    </xf>
    <xf numFmtId="0" fontId="9" fillId="0" borderId="11" xfId="0" applyFont="1" applyBorder="1" applyAlignment="1">
      <alignment/>
    </xf>
    <xf numFmtId="0" fontId="81" fillId="0" borderId="0" xfId="0" applyFont="1" applyBorder="1" applyAlignment="1">
      <alignment/>
    </xf>
    <xf numFmtId="0" fontId="9" fillId="0" borderId="14" xfId="0" applyFont="1" applyBorder="1" applyAlignment="1">
      <alignment horizontal="center"/>
    </xf>
    <xf numFmtId="0" fontId="9" fillId="0" borderId="15" xfId="0" applyFont="1" applyBorder="1" applyAlignment="1">
      <alignment/>
    </xf>
    <xf numFmtId="0" fontId="9" fillId="0" borderId="16" xfId="0" applyFont="1" applyBorder="1" applyAlignment="1">
      <alignment/>
    </xf>
    <xf numFmtId="0" fontId="6" fillId="0" borderId="17" xfId="0" applyFont="1" applyBorder="1" applyAlignment="1">
      <alignment horizontal="center"/>
    </xf>
    <xf numFmtId="0" fontId="6" fillId="0" borderId="18" xfId="0" applyFont="1" applyBorder="1" applyAlignment="1" quotePrefix="1">
      <alignment horizontal="center"/>
    </xf>
    <xf numFmtId="0" fontId="6" fillId="0" borderId="19" xfId="0" applyFont="1" applyBorder="1" applyAlignment="1" quotePrefix="1">
      <alignment horizontal="center"/>
    </xf>
    <xf numFmtId="0" fontId="6" fillId="0" borderId="17" xfId="0" applyFont="1" applyBorder="1" applyAlignment="1" quotePrefix="1">
      <alignment horizontal="center"/>
    </xf>
    <xf numFmtId="3" fontId="9" fillId="0" borderId="16" xfId="0" applyNumberFormat="1" applyFont="1" applyBorder="1" applyAlignment="1">
      <alignment/>
    </xf>
    <xf numFmtId="3" fontId="6" fillId="0" borderId="11" xfId="0" applyNumberFormat="1" applyFont="1" applyBorder="1" applyAlignment="1">
      <alignment/>
    </xf>
    <xf numFmtId="3" fontId="9" fillId="0" borderId="11" xfId="0" applyNumberFormat="1" applyFont="1" applyBorder="1" applyAlignment="1">
      <alignment/>
    </xf>
    <xf numFmtId="0" fontId="6" fillId="0" borderId="12" xfId="0" applyFont="1" applyBorder="1" applyAlignment="1" quotePrefix="1">
      <alignment horizontal="center"/>
    </xf>
    <xf numFmtId="4" fontId="6" fillId="0" borderId="10" xfId="43" applyNumberFormat="1" applyFont="1" applyFill="1" applyBorder="1" applyAlignment="1">
      <alignment/>
    </xf>
    <xf numFmtId="4" fontId="9" fillId="0" borderId="10" xfId="43" applyNumberFormat="1" applyFont="1" applyFill="1" applyBorder="1" applyAlignment="1">
      <alignment/>
    </xf>
    <xf numFmtId="3" fontId="82" fillId="0" borderId="0" xfId="0" applyNumberFormat="1" applyFont="1" applyAlignment="1">
      <alignment/>
    </xf>
    <xf numFmtId="0" fontId="81" fillId="0" borderId="0" xfId="0" applyFont="1" applyAlignment="1">
      <alignment/>
    </xf>
    <xf numFmtId="3" fontId="81" fillId="0" borderId="0" xfId="43" applyNumberFormat="1" applyFont="1" applyBorder="1" applyAlignment="1">
      <alignment/>
    </xf>
    <xf numFmtId="194" fontId="83" fillId="0" borderId="0" xfId="0" applyNumberFormat="1" applyFont="1" applyAlignment="1">
      <alignment horizontal="centerContinuous"/>
    </xf>
    <xf numFmtId="0" fontId="6" fillId="0" borderId="0" xfId="0" applyFont="1" applyAlignment="1">
      <alignment horizontal="centerContinuous"/>
    </xf>
    <xf numFmtId="0" fontId="13" fillId="0" borderId="0" xfId="0" applyFont="1" applyAlignment="1">
      <alignment/>
    </xf>
    <xf numFmtId="186" fontId="13" fillId="0" borderId="0" xfId="0" applyNumberFormat="1" applyFont="1" applyAlignment="1">
      <alignment/>
    </xf>
    <xf numFmtId="3" fontId="14" fillId="0" borderId="0" xfId="0" applyNumberFormat="1" applyFont="1" applyAlignment="1">
      <alignment horizontal="centerContinuous"/>
    </xf>
    <xf numFmtId="0" fontId="14" fillId="0" borderId="0" xfId="0" applyFont="1" applyAlignment="1">
      <alignment horizontal="centerContinuous"/>
    </xf>
    <xf numFmtId="0" fontId="15" fillId="0" borderId="0" xfId="0" applyFont="1" applyAlignment="1">
      <alignment/>
    </xf>
    <xf numFmtId="0" fontId="6" fillId="0" borderId="18" xfId="0" applyFont="1" applyBorder="1" applyAlignment="1">
      <alignment horizontal="center"/>
    </xf>
    <xf numFmtId="0" fontId="9" fillId="0" borderId="20" xfId="0" applyFont="1" applyBorder="1" applyAlignment="1">
      <alignment/>
    </xf>
    <xf numFmtId="0" fontId="6" fillId="0" borderId="0" xfId="0" applyFont="1" applyBorder="1" applyAlignment="1">
      <alignment/>
    </xf>
    <xf numFmtId="3" fontId="6" fillId="0" borderId="0" xfId="0" applyNumberFormat="1" applyFont="1" applyBorder="1" applyAlignment="1">
      <alignment/>
    </xf>
    <xf numFmtId="0" fontId="9" fillId="0" borderId="0" xfId="0" applyFont="1" applyAlignment="1">
      <alignment horizontal="centerContinuous"/>
    </xf>
    <xf numFmtId="3" fontId="13" fillId="0" borderId="0" xfId="0" applyNumberFormat="1" applyFont="1" applyAlignment="1">
      <alignment/>
    </xf>
    <xf numFmtId="0" fontId="8" fillId="0" borderId="0" xfId="0" applyFont="1" applyAlignment="1">
      <alignment/>
    </xf>
    <xf numFmtId="3" fontId="6" fillId="0" borderId="18" xfId="0" applyNumberFormat="1" applyFont="1" applyBorder="1" applyAlignment="1">
      <alignment horizontal="center"/>
    </xf>
    <xf numFmtId="0" fontId="6" fillId="0" borderId="21" xfId="0" applyFont="1" applyBorder="1" applyAlignment="1">
      <alignment horizontal="center"/>
    </xf>
    <xf numFmtId="3" fontId="6" fillId="0" borderId="12" xfId="0" applyNumberFormat="1" applyFont="1" applyBorder="1" applyAlignment="1" quotePrefix="1">
      <alignment horizontal="center"/>
    </xf>
    <xf numFmtId="0" fontId="16" fillId="0" borderId="14" xfId="0" applyFont="1" applyBorder="1" applyAlignment="1">
      <alignment horizontal="center"/>
    </xf>
    <xf numFmtId="0" fontId="17" fillId="0" borderId="14" xfId="0" applyFont="1" applyBorder="1" applyAlignment="1">
      <alignment/>
    </xf>
    <xf numFmtId="0" fontId="17" fillId="0" borderId="10" xfId="0" applyFont="1" applyBorder="1" applyAlignment="1">
      <alignment horizontal="center"/>
    </xf>
    <xf numFmtId="0" fontId="17" fillId="0" borderId="10" xfId="0" applyFont="1" applyBorder="1" applyAlignment="1">
      <alignment/>
    </xf>
    <xf numFmtId="3" fontId="16" fillId="0" borderId="10" xfId="0" applyNumberFormat="1" applyFont="1" applyBorder="1" applyAlignment="1">
      <alignment/>
    </xf>
    <xf numFmtId="0" fontId="16" fillId="0" borderId="10" xfId="0" applyFont="1" applyBorder="1" applyAlignment="1">
      <alignment/>
    </xf>
    <xf numFmtId="0" fontId="16" fillId="0" borderId="10" xfId="0" applyFont="1" applyBorder="1" applyAlignment="1">
      <alignment horizontal="center"/>
    </xf>
    <xf numFmtId="0" fontId="18" fillId="0" borderId="10" xfId="0" applyFont="1" applyBorder="1" applyAlignment="1">
      <alignment/>
    </xf>
    <xf numFmtId="0" fontId="16" fillId="0" borderId="10" xfId="0" applyFont="1" applyBorder="1" applyAlignment="1" quotePrefix="1">
      <alignment horizontal="center"/>
    </xf>
    <xf numFmtId="0" fontId="17" fillId="0" borderId="22" xfId="0" applyFont="1" applyBorder="1" applyAlignment="1">
      <alignment horizontal="center"/>
    </xf>
    <xf numFmtId="0" fontId="9" fillId="0" borderId="0" xfId="0" applyFont="1" applyAlignment="1">
      <alignment horizontal="left"/>
    </xf>
    <xf numFmtId="0" fontId="16" fillId="0" borderId="20" xfId="0" applyFont="1" applyBorder="1" applyAlignment="1">
      <alignment/>
    </xf>
    <xf numFmtId="3" fontId="17" fillId="0" borderId="10" xfId="0" applyNumberFormat="1" applyFont="1" applyBorder="1" applyAlignment="1">
      <alignment/>
    </xf>
    <xf numFmtId="0" fontId="13" fillId="0" borderId="0" xfId="0" applyFont="1" applyAlignment="1">
      <alignment horizontal="center"/>
    </xf>
    <xf numFmtId="0" fontId="17" fillId="0" borderId="20" xfId="0" applyFont="1" applyBorder="1" applyAlignment="1">
      <alignment/>
    </xf>
    <xf numFmtId="0" fontId="6" fillId="0" borderId="0" xfId="0" applyFont="1" applyAlignment="1">
      <alignment horizontal="left"/>
    </xf>
    <xf numFmtId="0" fontId="17" fillId="0" borderId="23" xfId="0" applyFont="1" applyBorder="1" applyAlignment="1">
      <alignment/>
    </xf>
    <xf numFmtId="3" fontId="17" fillId="0" borderId="14" xfId="0" applyNumberFormat="1" applyFont="1" applyBorder="1" applyAlignment="1" quotePrefix="1">
      <alignment horizontal="right"/>
    </xf>
    <xf numFmtId="0" fontId="16" fillId="0" borderId="0" xfId="0" applyFont="1" applyAlignment="1">
      <alignment/>
    </xf>
    <xf numFmtId="4" fontId="17" fillId="0" borderId="10" xfId="0" applyNumberFormat="1" applyFont="1" applyBorder="1" applyAlignment="1">
      <alignment/>
    </xf>
    <xf numFmtId="3" fontId="19" fillId="0" borderId="10" xfId="0" applyNumberFormat="1" applyFont="1" applyBorder="1" applyAlignment="1">
      <alignment/>
    </xf>
    <xf numFmtId="4" fontId="19" fillId="0" borderId="10" xfId="0" applyNumberFormat="1" applyFont="1" applyBorder="1" applyAlignment="1">
      <alignment/>
    </xf>
    <xf numFmtId="0" fontId="18" fillId="0" borderId="10" xfId="0" applyFont="1" applyBorder="1" applyAlignment="1">
      <alignment horizontal="center"/>
    </xf>
    <xf numFmtId="3" fontId="18" fillId="0" borderId="10" xfId="0" applyNumberFormat="1" applyFont="1" applyBorder="1" applyAlignment="1">
      <alignment/>
    </xf>
    <xf numFmtId="4" fontId="18" fillId="0" borderId="10" xfId="0" applyNumberFormat="1" applyFont="1" applyBorder="1" applyAlignment="1">
      <alignment/>
    </xf>
    <xf numFmtId="4" fontId="16" fillId="0" borderId="10" xfId="0" applyNumberFormat="1" applyFont="1" applyBorder="1" applyAlignment="1">
      <alignment/>
    </xf>
    <xf numFmtId="0" fontId="18" fillId="0" borderId="20" xfId="0" applyFont="1" applyBorder="1" applyAlignment="1">
      <alignment/>
    </xf>
    <xf numFmtId="0" fontId="16" fillId="0" borderId="0" xfId="0" applyFont="1" applyAlignment="1" quotePrefix="1">
      <alignment/>
    </xf>
    <xf numFmtId="3" fontId="16" fillId="0" borderId="0" xfId="0" applyNumberFormat="1" applyFont="1" applyAlignment="1">
      <alignment/>
    </xf>
    <xf numFmtId="4" fontId="16" fillId="0" borderId="0" xfId="0" applyNumberFormat="1" applyFont="1" applyAlignment="1">
      <alignment/>
    </xf>
    <xf numFmtId="0" fontId="17" fillId="0" borderId="0" xfId="0" applyFont="1" applyAlignment="1">
      <alignment/>
    </xf>
    <xf numFmtId="0" fontId="17" fillId="0" borderId="20" xfId="0" applyFont="1" applyBorder="1" applyAlignment="1">
      <alignment horizontal="left"/>
    </xf>
    <xf numFmtId="3" fontId="14" fillId="0" borderId="0" xfId="0" applyNumberFormat="1" applyFont="1" applyAlignment="1">
      <alignment/>
    </xf>
    <xf numFmtId="0" fontId="81" fillId="0" borderId="19" xfId="0" applyFont="1" applyBorder="1" applyAlignment="1">
      <alignment/>
    </xf>
    <xf numFmtId="38" fontId="16" fillId="0" borderId="10" xfId="42" applyNumberFormat="1" applyFont="1" applyBorder="1" applyAlignment="1">
      <alignment/>
    </xf>
    <xf numFmtId="38" fontId="17" fillId="0" borderId="10" xfId="42" applyNumberFormat="1" applyFont="1" applyBorder="1" applyAlignment="1">
      <alignment/>
    </xf>
    <xf numFmtId="38" fontId="16" fillId="0" borderId="22" xfId="42" applyNumberFormat="1" applyFont="1" applyBorder="1" applyAlignment="1">
      <alignment/>
    </xf>
    <xf numFmtId="38" fontId="17" fillId="0" borderId="22" xfId="42" applyNumberFormat="1" applyFont="1" applyBorder="1" applyAlignment="1">
      <alignment/>
    </xf>
    <xf numFmtId="40" fontId="17" fillId="0" borderId="10" xfId="42" applyNumberFormat="1" applyFont="1" applyBorder="1" applyAlignment="1">
      <alignment/>
    </xf>
    <xf numFmtId="3" fontId="17" fillId="0" borderId="14" xfId="0" applyNumberFormat="1" applyFont="1" applyBorder="1" applyAlignment="1">
      <alignment/>
    </xf>
    <xf numFmtId="40" fontId="16" fillId="0" borderId="10" xfId="42" applyNumberFormat="1" applyFont="1" applyBorder="1" applyAlignment="1">
      <alignment/>
    </xf>
    <xf numFmtId="40" fontId="16" fillId="0" borderId="22" xfId="42" applyNumberFormat="1" applyFont="1" applyBorder="1" applyAlignment="1">
      <alignment/>
    </xf>
    <xf numFmtId="0" fontId="21" fillId="0" borderId="0" xfId="0" applyFont="1" applyFill="1" applyAlignment="1">
      <alignment horizontal="center"/>
    </xf>
    <xf numFmtId="0" fontId="21" fillId="0" borderId="0" xfId="0" applyFont="1" applyAlignment="1">
      <alignment/>
    </xf>
    <xf numFmtId="3" fontId="21" fillId="0" borderId="0" xfId="0" applyNumberFormat="1" applyFont="1" applyFill="1" applyAlignment="1">
      <alignment horizontal="center"/>
    </xf>
    <xf numFmtId="0" fontId="21" fillId="0" borderId="0" xfId="0" applyFont="1" applyFill="1" applyAlignment="1">
      <alignment/>
    </xf>
    <xf numFmtId="38" fontId="21" fillId="0" borderId="0" xfId="43" applyFont="1" applyFill="1" applyBorder="1" applyAlignment="1">
      <alignment horizontal="center"/>
    </xf>
    <xf numFmtId="38" fontId="21" fillId="0" borderId="0" xfId="43" applyFont="1" applyFill="1" applyBorder="1" applyAlignment="1">
      <alignment/>
    </xf>
    <xf numFmtId="0" fontId="9" fillId="0" borderId="0" xfId="0" applyFont="1" applyFill="1" applyAlignment="1">
      <alignment horizontal="left"/>
    </xf>
    <xf numFmtId="0" fontId="20" fillId="0" borderId="0" xfId="0" applyFont="1" applyFill="1" applyAlignment="1">
      <alignment horizontal="right"/>
    </xf>
    <xf numFmtId="0" fontId="21" fillId="0" borderId="0" xfId="0" applyFont="1" applyFill="1" applyAlignment="1">
      <alignment/>
    </xf>
    <xf numFmtId="0" fontId="21" fillId="0" borderId="0" xfId="0" applyFont="1" applyFill="1" applyAlignment="1">
      <alignment horizontal="right"/>
    </xf>
    <xf numFmtId="0" fontId="18" fillId="0" borderId="0" xfId="0" applyFont="1" applyAlignment="1">
      <alignment/>
    </xf>
    <xf numFmtId="0" fontId="9" fillId="0" borderId="12" xfId="0" applyFont="1" applyBorder="1" applyAlignment="1">
      <alignment horizontal="center" vertical="top" wrapText="1"/>
    </xf>
    <xf numFmtId="0" fontId="23" fillId="0" borderId="12" xfId="0" applyFont="1" applyBorder="1" applyAlignment="1">
      <alignment horizontal="center"/>
    </xf>
    <xf numFmtId="0" fontId="23" fillId="0" borderId="12" xfId="0" applyFont="1" applyBorder="1" applyAlignment="1" quotePrefix="1">
      <alignment horizontal="center"/>
    </xf>
    <xf numFmtId="3" fontId="23" fillId="0" borderId="12" xfId="0" applyNumberFormat="1" applyFont="1" applyBorder="1" applyAlignment="1" quotePrefix="1">
      <alignment horizontal="center"/>
    </xf>
    <xf numFmtId="3" fontId="23" fillId="0" borderId="12" xfId="0" applyNumberFormat="1" applyFont="1" applyBorder="1" applyAlignment="1">
      <alignment horizontal="center"/>
    </xf>
    <xf numFmtId="0" fontId="23" fillId="0" borderId="0" xfId="0" applyFont="1" applyAlignment="1">
      <alignment/>
    </xf>
    <xf numFmtId="0" fontId="23" fillId="0" borderId="0" xfId="0" applyFont="1" applyFill="1" applyAlignment="1">
      <alignment horizontal="right"/>
    </xf>
    <xf numFmtId="0" fontId="84" fillId="0" borderId="0" xfId="0" applyFont="1" applyAlignment="1">
      <alignment/>
    </xf>
    <xf numFmtId="3" fontId="84" fillId="0" borderId="0" xfId="43" applyNumberFormat="1" applyFont="1" applyBorder="1" applyAlignment="1">
      <alignment/>
    </xf>
    <xf numFmtId="3" fontId="23" fillId="0" borderId="0" xfId="0" applyNumberFormat="1" applyFont="1" applyAlignment="1">
      <alignment/>
    </xf>
    <xf numFmtId="0" fontId="6" fillId="0" borderId="20" xfId="0" applyFont="1" applyBorder="1" applyAlignment="1">
      <alignment vertical="top" wrapText="1"/>
    </xf>
    <xf numFmtId="3" fontId="85" fillId="0" borderId="10" xfId="0" applyNumberFormat="1" applyFont="1" applyBorder="1" applyAlignment="1">
      <alignment/>
    </xf>
    <xf numFmtId="4" fontId="85" fillId="0" borderId="10" xfId="0" applyNumberFormat="1" applyFont="1" applyBorder="1" applyAlignment="1">
      <alignment/>
    </xf>
    <xf numFmtId="0" fontId="21" fillId="0" borderId="0" xfId="0" applyFont="1" applyFill="1" applyBorder="1" applyAlignment="1">
      <alignment/>
    </xf>
    <xf numFmtId="0" fontId="24" fillId="0" borderId="0" xfId="0" applyFont="1" applyFill="1" applyAlignment="1">
      <alignment horizontal="center" vertical="center" wrapText="1"/>
    </xf>
    <xf numFmtId="3" fontId="86" fillId="0" borderId="12" xfId="43" applyNumberFormat="1" applyFont="1" applyFill="1" applyBorder="1" applyAlignment="1">
      <alignment/>
    </xf>
    <xf numFmtId="0" fontId="9" fillId="0" borderId="0" xfId="0" applyFont="1" applyFill="1" applyAlignment="1">
      <alignment/>
    </xf>
    <xf numFmtId="0" fontId="87" fillId="0" borderId="18" xfId="0" applyFont="1" applyFill="1" applyBorder="1" applyAlignment="1">
      <alignment horizontal="center" vertical="center"/>
    </xf>
    <xf numFmtId="0" fontId="87" fillId="0" borderId="24" xfId="0" applyFont="1" applyFill="1" applyBorder="1" applyAlignment="1">
      <alignment horizontal="center" vertical="center"/>
    </xf>
    <xf numFmtId="0" fontId="87" fillId="0" borderId="18" xfId="0" applyFont="1" applyFill="1" applyBorder="1" applyAlignment="1">
      <alignment horizontal="center" vertical="center" wrapText="1"/>
    </xf>
    <xf numFmtId="0" fontId="87" fillId="0" borderId="24" xfId="0" applyFont="1" applyFill="1" applyBorder="1" applyAlignment="1">
      <alignment horizontal="center" vertical="center" wrapText="1"/>
    </xf>
    <xf numFmtId="0" fontId="87" fillId="0" borderId="12" xfId="0" applyFont="1" applyFill="1" applyBorder="1" applyAlignment="1">
      <alignment horizontal="center" vertical="center" wrapText="1"/>
    </xf>
    <xf numFmtId="0" fontId="87" fillId="0" borderId="12" xfId="0" applyFont="1" applyFill="1" applyBorder="1" applyAlignment="1" quotePrefix="1">
      <alignment horizontal="center" vertical="center" wrapText="1"/>
    </xf>
    <xf numFmtId="4" fontId="9" fillId="0" borderId="25" xfId="43" applyNumberFormat="1" applyFont="1" applyFill="1" applyBorder="1" applyAlignment="1">
      <alignment/>
    </xf>
    <xf numFmtId="0" fontId="18" fillId="0" borderId="10" xfId="0" applyFont="1" applyBorder="1" applyAlignment="1" quotePrefix="1">
      <alignment horizontal="center"/>
    </xf>
    <xf numFmtId="3" fontId="18" fillId="0" borderId="0" xfId="0" applyNumberFormat="1" applyFont="1" applyAlignment="1">
      <alignment/>
    </xf>
    <xf numFmtId="3" fontId="88" fillId="0" borderId="10" xfId="0" applyNumberFormat="1" applyFont="1" applyBorder="1" applyAlignment="1">
      <alignment/>
    </xf>
    <xf numFmtId="0" fontId="89" fillId="0" borderId="10" xfId="0" applyFont="1" applyBorder="1" applyAlignment="1" quotePrefix="1">
      <alignment horizontal="center"/>
    </xf>
    <xf numFmtId="0" fontId="89" fillId="0" borderId="20" xfId="0" applyFont="1" applyBorder="1" applyAlignment="1">
      <alignment/>
    </xf>
    <xf numFmtId="3" fontId="89" fillId="0" borderId="10" xfId="0" applyNumberFormat="1" applyFont="1" applyBorder="1" applyAlignment="1">
      <alignment/>
    </xf>
    <xf numFmtId="4" fontId="89" fillId="0" borderId="10" xfId="0" applyNumberFormat="1" applyFont="1" applyBorder="1" applyAlignment="1">
      <alignment/>
    </xf>
    <xf numFmtId="0" fontId="89" fillId="0" borderId="0" xfId="0" applyFont="1" applyAlignment="1" quotePrefix="1">
      <alignment/>
    </xf>
    <xf numFmtId="0" fontId="89" fillId="0" borderId="0" xfId="0" applyFont="1" applyAlignment="1">
      <alignment/>
    </xf>
    <xf numFmtId="0" fontId="90" fillId="0" borderId="12" xfId="0" applyFont="1" applyFill="1" applyBorder="1" applyAlignment="1">
      <alignment horizontal="center"/>
    </xf>
    <xf numFmtId="0" fontId="86" fillId="0" borderId="12" xfId="0" applyFont="1" applyFill="1" applyBorder="1" applyAlignment="1">
      <alignment horizontal="center"/>
    </xf>
    <xf numFmtId="205" fontId="86" fillId="0" borderId="12" xfId="42" applyNumberFormat="1" applyFont="1" applyFill="1" applyBorder="1" applyAlignment="1">
      <alignment/>
    </xf>
    <xf numFmtId="205" fontId="90" fillId="0" borderId="12" xfId="42" applyNumberFormat="1" applyFont="1" applyFill="1" applyBorder="1" applyAlignment="1">
      <alignment/>
    </xf>
    <xf numFmtId="205" fontId="91" fillId="0" borderId="12" xfId="42" applyNumberFormat="1" applyFont="1" applyFill="1" applyBorder="1" applyAlignment="1">
      <alignment/>
    </xf>
    <xf numFmtId="0" fontId="91" fillId="0" borderId="12" xfId="0" applyFont="1" applyFill="1" applyBorder="1" applyAlignment="1">
      <alignment/>
    </xf>
    <xf numFmtId="3" fontId="91" fillId="0" borderId="12" xfId="43" applyNumberFormat="1" applyFont="1" applyFill="1" applyBorder="1" applyAlignment="1">
      <alignment/>
    </xf>
    <xf numFmtId="205" fontId="86" fillId="0" borderId="12" xfId="42" applyNumberFormat="1" applyFont="1" applyFill="1" applyBorder="1" applyAlignment="1">
      <alignment/>
    </xf>
    <xf numFmtId="0" fontId="90" fillId="0" borderId="12" xfId="0" applyFont="1" applyFill="1" applyBorder="1" applyAlignment="1" quotePrefix="1">
      <alignment horizontal="center" vertical="top"/>
    </xf>
    <xf numFmtId="0" fontId="90" fillId="0" borderId="12" xfId="0" applyFont="1" applyFill="1" applyBorder="1" applyAlignment="1">
      <alignment vertical="top" wrapText="1"/>
    </xf>
    <xf numFmtId="3" fontId="90" fillId="0" borderId="12" xfId="43" applyNumberFormat="1" applyFont="1" applyFill="1" applyBorder="1" applyAlignment="1">
      <alignment vertical="top"/>
    </xf>
    <xf numFmtId="0" fontId="90" fillId="0" borderId="12" xfId="0" applyFont="1" applyFill="1" applyBorder="1" applyAlignment="1">
      <alignment vertical="top"/>
    </xf>
    <xf numFmtId="38" fontId="90" fillId="0" borderId="12" xfId="42" applyNumberFormat="1" applyFont="1" applyFill="1" applyBorder="1" applyAlignment="1">
      <alignment vertical="top"/>
    </xf>
    <xf numFmtId="205" fontId="90" fillId="0" borderId="12" xfId="42" applyNumberFormat="1" applyFont="1" applyFill="1" applyBorder="1" applyAlignment="1">
      <alignment vertical="top"/>
    </xf>
    <xf numFmtId="0" fontId="21" fillId="0" borderId="0" xfId="0" applyFont="1" applyFill="1" applyAlignment="1">
      <alignment vertical="top"/>
    </xf>
    <xf numFmtId="0" fontId="25" fillId="0" borderId="12" xfId="0" applyFont="1" applyFill="1" applyBorder="1" applyAlignment="1">
      <alignment vertical="top" wrapText="1"/>
    </xf>
    <xf numFmtId="0" fontId="25" fillId="0" borderId="12" xfId="0" applyFont="1" applyFill="1" applyBorder="1" applyAlignment="1">
      <alignment vertical="top"/>
    </xf>
    <xf numFmtId="0" fontId="86" fillId="0" borderId="12" xfId="0" applyFont="1" applyFill="1" applyBorder="1" applyAlignment="1">
      <alignment horizontal="center" vertical="top"/>
    </xf>
    <xf numFmtId="0" fontId="86" fillId="0" borderId="12" xfId="0" applyFont="1" applyFill="1" applyBorder="1" applyAlignment="1">
      <alignment vertical="top"/>
    </xf>
    <xf numFmtId="3" fontId="86" fillId="0" borderId="12" xfId="43" applyNumberFormat="1" applyFont="1" applyFill="1" applyBorder="1" applyAlignment="1">
      <alignment vertical="top"/>
    </xf>
    <xf numFmtId="205" fontId="86" fillId="0" borderId="12" xfId="42" applyNumberFormat="1" applyFont="1" applyFill="1" applyBorder="1" applyAlignment="1">
      <alignment vertical="top"/>
    </xf>
    <xf numFmtId="0" fontId="86" fillId="0" borderId="12" xfId="0" applyFont="1" applyFill="1" applyBorder="1" applyAlignment="1">
      <alignment vertical="top" wrapText="1"/>
    </xf>
    <xf numFmtId="0" fontId="86" fillId="0" borderId="26" xfId="0" applyFont="1" applyFill="1" applyBorder="1" applyAlignment="1">
      <alignment vertical="top"/>
    </xf>
    <xf numFmtId="0" fontId="9" fillId="0" borderId="27" xfId="0" applyFont="1" applyBorder="1" applyAlignment="1">
      <alignment horizontal="center"/>
    </xf>
    <xf numFmtId="3" fontId="9" fillId="0" borderId="27" xfId="0" applyNumberFormat="1" applyFont="1" applyBorder="1" applyAlignment="1">
      <alignment/>
    </xf>
    <xf numFmtId="3" fontId="9" fillId="0" borderId="27" xfId="43" applyNumberFormat="1" applyFont="1" applyFill="1" applyBorder="1" applyAlignment="1">
      <alignment/>
    </xf>
    <xf numFmtId="3" fontId="9" fillId="0" borderId="10" xfId="0" applyNumberFormat="1" applyFont="1" applyBorder="1" applyAlignment="1">
      <alignment/>
    </xf>
    <xf numFmtId="3" fontId="9" fillId="0" borderId="10" xfId="43" applyNumberFormat="1" applyFont="1" applyFill="1" applyBorder="1" applyAlignment="1">
      <alignment/>
    </xf>
    <xf numFmtId="0" fontId="88" fillId="0" borderId="10" xfId="0" applyFont="1" applyBorder="1" applyAlignment="1">
      <alignment horizontal="center" vertical="top"/>
    </xf>
    <xf numFmtId="0" fontId="16" fillId="0" borderId="27" xfId="0" applyFont="1" applyBorder="1" applyAlignment="1">
      <alignment horizontal="center"/>
    </xf>
    <xf numFmtId="0" fontId="16" fillId="0" borderId="28" xfId="0" applyFont="1" applyBorder="1" applyAlignment="1">
      <alignment/>
    </xf>
    <xf numFmtId="0" fontId="16" fillId="0" borderId="27" xfId="0" applyFont="1" applyBorder="1" applyAlignment="1">
      <alignment/>
    </xf>
    <xf numFmtId="3" fontId="16" fillId="0" borderId="27" xfId="0" applyNumberFormat="1" applyFont="1" applyBorder="1" applyAlignment="1">
      <alignment/>
    </xf>
    <xf numFmtId="3" fontId="17" fillId="0" borderId="22" xfId="0" applyNumberFormat="1" applyFont="1" applyBorder="1" applyAlignment="1">
      <alignment/>
    </xf>
    <xf numFmtId="2" fontId="17" fillId="0" borderId="22" xfId="0" applyNumberFormat="1" applyFont="1" applyBorder="1" applyAlignment="1">
      <alignment/>
    </xf>
    <xf numFmtId="0" fontId="23" fillId="0" borderId="22" xfId="0" applyFont="1" applyBorder="1" applyAlignment="1">
      <alignment horizontal="center" vertical="top" wrapText="1"/>
    </xf>
    <xf numFmtId="0" fontId="23" fillId="0" borderId="22" xfId="0" applyFont="1" applyBorder="1" applyAlignment="1">
      <alignment vertical="top" wrapText="1"/>
    </xf>
    <xf numFmtId="0" fontId="17" fillId="0" borderId="25" xfId="0" applyFont="1" applyBorder="1" applyAlignment="1">
      <alignment horizontal="center"/>
    </xf>
    <xf numFmtId="0" fontId="6" fillId="0" borderId="10" xfId="0" applyFont="1" applyBorder="1" applyAlignment="1">
      <alignment horizontal="center" vertical="top" wrapText="1"/>
    </xf>
    <xf numFmtId="0" fontId="6" fillId="0" borderId="10" xfId="0" applyFont="1" applyBorder="1" applyAlignment="1">
      <alignment vertical="top" wrapText="1"/>
    </xf>
    <xf numFmtId="0" fontId="9" fillId="0" borderId="22" xfId="0" applyFont="1" applyBorder="1" applyAlignment="1">
      <alignment horizontal="center" vertical="top" wrapText="1"/>
    </xf>
    <xf numFmtId="0" fontId="9" fillId="0" borderId="22" xfId="0" applyFont="1" applyBorder="1" applyAlignment="1">
      <alignment vertical="top" wrapText="1"/>
    </xf>
    <xf numFmtId="0" fontId="0" fillId="0" borderId="0" xfId="0" applyFont="1" applyAlignment="1">
      <alignment/>
    </xf>
    <xf numFmtId="4" fontId="17" fillId="0" borderId="25" xfId="0" applyNumberFormat="1" applyFont="1" applyBorder="1" applyAlignment="1">
      <alignment/>
    </xf>
    <xf numFmtId="0" fontId="26" fillId="0" borderId="0" xfId="0" applyFont="1" applyFill="1" applyAlignment="1">
      <alignment/>
    </xf>
    <xf numFmtId="3" fontId="22" fillId="0" borderId="27" xfId="43" applyNumberFormat="1" applyFont="1" applyFill="1" applyBorder="1" applyAlignment="1">
      <alignment vertical="top"/>
    </xf>
    <xf numFmtId="0" fontId="21" fillId="0" borderId="27" xfId="0" applyFont="1" applyFill="1" applyBorder="1" applyAlignment="1">
      <alignment vertical="top"/>
    </xf>
    <xf numFmtId="3" fontId="88" fillId="0" borderId="10" xfId="0" applyNumberFormat="1" applyFont="1" applyBorder="1" applyAlignment="1">
      <alignment vertical="top"/>
    </xf>
    <xf numFmtId="3" fontId="16" fillId="0" borderId="10" xfId="0" applyNumberFormat="1" applyFont="1" applyBorder="1" applyAlignment="1">
      <alignment vertical="top"/>
    </xf>
    <xf numFmtId="4" fontId="88" fillId="0" borderId="10" xfId="0" applyNumberFormat="1" applyFont="1" applyBorder="1" applyAlignment="1">
      <alignment vertical="top"/>
    </xf>
    <xf numFmtId="0" fontId="88" fillId="0" borderId="0" xfId="0" applyFont="1" applyAlignment="1">
      <alignment vertical="top"/>
    </xf>
    <xf numFmtId="0" fontId="17" fillId="0" borderId="29" xfId="0" applyFont="1" applyBorder="1" applyAlignment="1">
      <alignment/>
    </xf>
    <xf numFmtId="3" fontId="17" fillId="0" borderId="25" xfId="0" applyNumberFormat="1" applyFont="1" applyBorder="1" applyAlignment="1">
      <alignment/>
    </xf>
    <xf numFmtId="0" fontId="85" fillId="0" borderId="13" xfId="0" applyFont="1" applyBorder="1" applyAlignment="1">
      <alignment/>
    </xf>
    <xf numFmtId="0" fontId="15" fillId="0" borderId="10" xfId="0" applyFont="1" applyBorder="1" applyAlignment="1">
      <alignment vertical="top" wrapText="1"/>
    </xf>
    <xf numFmtId="0" fontId="15" fillId="0" borderId="10" xfId="0" applyFont="1" applyBorder="1" applyAlignment="1">
      <alignment horizontal="center" vertical="top" wrapText="1"/>
    </xf>
    <xf numFmtId="38" fontId="16" fillId="0" borderId="10" xfId="42" applyNumberFormat="1" applyFont="1" applyBorder="1" applyAlignment="1">
      <alignment vertical="top"/>
    </xf>
    <xf numFmtId="40" fontId="16" fillId="0" borderId="10" xfId="42" applyNumberFormat="1" applyFont="1" applyBorder="1" applyAlignment="1">
      <alignment vertical="top"/>
    </xf>
    <xf numFmtId="0" fontId="6" fillId="0" borderId="0" xfId="0" applyFont="1" applyAlignment="1">
      <alignment vertical="top"/>
    </xf>
    <xf numFmtId="38" fontId="6" fillId="0" borderId="10" xfId="42" applyNumberFormat="1" applyFont="1" applyBorder="1" applyAlignment="1">
      <alignment vertical="top"/>
    </xf>
    <xf numFmtId="0" fontId="90" fillId="0" borderId="10" xfId="0" applyFont="1" applyFill="1" applyBorder="1" applyAlignment="1">
      <alignment vertical="top"/>
    </xf>
    <xf numFmtId="0" fontId="25" fillId="0" borderId="0" xfId="0" applyFont="1" applyFill="1" applyAlignment="1">
      <alignment vertical="top"/>
    </xf>
    <xf numFmtId="205" fontId="90" fillId="0" borderId="12" xfId="42" applyNumberFormat="1" applyFont="1" applyFill="1" applyBorder="1" applyAlignment="1">
      <alignment/>
    </xf>
    <xf numFmtId="0" fontId="90" fillId="0" borderId="0" xfId="0" applyFont="1" applyFill="1" applyAlignment="1">
      <alignment vertical="top"/>
    </xf>
    <xf numFmtId="0" fontId="87" fillId="0" borderId="10" xfId="0" applyFont="1" applyFill="1" applyBorder="1" applyAlignment="1">
      <alignment vertical="top"/>
    </xf>
    <xf numFmtId="0" fontId="26" fillId="0" borderId="0" xfId="0" applyFont="1" applyFill="1" applyAlignment="1">
      <alignment vertical="top"/>
    </xf>
    <xf numFmtId="38" fontId="26" fillId="0" borderId="0" xfId="42" applyNumberFormat="1" applyFont="1" applyFill="1" applyAlignment="1">
      <alignment vertical="top"/>
    </xf>
    <xf numFmtId="3" fontId="92" fillId="0" borderId="12" xfId="43" applyNumberFormat="1" applyFont="1" applyFill="1" applyBorder="1" applyAlignment="1">
      <alignment vertical="top"/>
    </xf>
    <xf numFmtId="0" fontId="86" fillId="0" borderId="0" xfId="0" applyFont="1" applyFill="1" applyAlignment="1">
      <alignment vertical="top"/>
    </xf>
    <xf numFmtId="3" fontId="26" fillId="0" borderId="27" xfId="43" applyNumberFormat="1" applyFont="1" applyFill="1" applyBorder="1" applyAlignment="1">
      <alignment vertical="top"/>
    </xf>
    <xf numFmtId="3" fontId="21" fillId="0" borderId="27" xfId="0" applyNumberFormat="1" applyFont="1" applyFill="1" applyBorder="1" applyAlignment="1">
      <alignment vertical="top"/>
    </xf>
    <xf numFmtId="3" fontId="21" fillId="0" borderId="0" xfId="43" applyNumberFormat="1" applyFont="1" applyFill="1" applyBorder="1" applyAlignment="1">
      <alignment/>
    </xf>
    <xf numFmtId="0" fontId="21" fillId="0" borderId="0" xfId="0" applyFont="1" applyFill="1" applyAlignment="1">
      <alignment horizontal="centerContinuous"/>
    </xf>
    <xf numFmtId="3" fontId="24" fillId="0" borderId="0" xfId="0" applyNumberFormat="1" applyFont="1" applyFill="1" applyAlignment="1">
      <alignment/>
    </xf>
    <xf numFmtId="3" fontId="21" fillId="0" borderId="0" xfId="0" applyNumberFormat="1" applyFont="1" applyFill="1" applyAlignment="1">
      <alignment/>
    </xf>
    <xf numFmtId="0" fontId="25" fillId="0" borderId="0" xfId="0" applyFont="1" applyFill="1" applyAlignment="1">
      <alignment/>
    </xf>
    <xf numFmtId="3" fontId="21" fillId="0" borderId="0" xfId="0" applyNumberFormat="1" applyFont="1" applyFill="1" applyAlignment="1">
      <alignment horizontal="right"/>
    </xf>
    <xf numFmtId="38" fontId="6" fillId="0" borderId="0" xfId="0" applyNumberFormat="1" applyFont="1" applyAlignment="1">
      <alignment/>
    </xf>
    <xf numFmtId="0" fontId="27" fillId="0" borderId="0" xfId="0" applyFont="1" applyAlignment="1">
      <alignment horizontal="center"/>
    </xf>
    <xf numFmtId="0" fontId="14" fillId="0" borderId="0" xfId="0" applyFont="1" applyAlignment="1">
      <alignment/>
    </xf>
    <xf numFmtId="0" fontId="27" fillId="0" borderId="0" xfId="0" applyFont="1" applyAlignment="1">
      <alignment/>
    </xf>
    <xf numFmtId="0" fontId="8" fillId="0" borderId="0" xfId="0" applyFont="1" applyAlignment="1">
      <alignment horizontal="center"/>
    </xf>
    <xf numFmtId="0" fontId="9" fillId="0" borderId="0" xfId="0" applyFont="1" applyAlignment="1">
      <alignment horizontal="center"/>
    </xf>
    <xf numFmtId="0" fontId="9" fillId="0" borderId="0" xfId="0" applyFont="1" applyFill="1" applyAlignment="1">
      <alignment/>
    </xf>
    <xf numFmtId="0" fontId="6" fillId="0" borderId="0" xfId="0" applyFont="1" applyFill="1" applyAlignment="1">
      <alignment/>
    </xf>
    <xf numFmtId="38" fontId="6" fillId="0" borderId="0" xfId="42" applyNumberFormat="1" applyFont="1" applyFill="1" applyAlignment="1">
      <alignment/>
    </xf>
    <xf numFmtId="0" fontId="9" fillId="0" borderId="0" xfId="0" applyFont="1" applyFill="1" applyAlignment="1">
      <alignment horizontal="right"/>
    </xf>
    <xf numFmtId="0" fontId="6" fillId="0" borderId="0" xfId="0" applyFont="1" applyFill="1" applyAlignment="1">
      <alignment horizontal="right"/>
    </xf>
    <xf numFmtId="0" fontId="7" fillId="0" borderId="0" xfId="0" applyFont="1" applyFill="1" applyAlignment="1">
      <alignment/>
    </xf>
    <xf numFmtId="0" fontId="6" fillId="0" borderId="0" xfId="0" applyFont="1" applyFill="1" applyAlignment="1">
      <alignment/>
    </xf>
    <xf numFmtId="3" fontId="6" fillId="0" borderId="0" xfId="0" applyNumberFormat="1" applyFont="1" applyFill="1" applyAlignment="1">
      <alignment/>
    </xf>
    <xf numFmtId="0" fontId="9" fillId="0" borderId="12" xfId="0" applyFont="1" applyFill="1" applyBorder="1" applyAlignment="1">
      <alignment horizontal="center"/>
    </xf>
    <xf numFmtId="38" fontId="9" fillId="0" borderId="12" xfId="42" applyNumberFormat="1" applyFont="1" applyFill="1" applyBorder="1" applyAlignment="1">
      <alignment horizontal="center"/>
    </xf>
    <xf numFmtId="0" fontId="6" fillId="0" borderId="12" xfId="0" applyFont="1" applyFill="1" applyBorder="1" applyAlignment="1" quotePrefix="1">
      <alignment horizontal="center"/>
    </xf>
    <xf numFmtId="38" fontId="6" fillId="0" borderId="12" xfId="42" applyNumberFormat="1" applyFont="1" applyFill="1" applyBorder="1" applyAlignment="1" quotePrefix="1">
      <alignment horizontal="center"/>
    </xf>
    <xf numFmtId="0" fontId="6" fillId="0" borderId="12" xfId="0" applyFont="1" applyFill="1" applyBorder="1" applyAlignment="1" quotePrefix="1">
      <alignment horizontal="centerContinuous"/>
    </xf>
    <xf numFmtId="0" fontId="9" fillId="0" borderId="14" xfId="0" applyFont="1" applyFill="1" applyBorder="1" applyAlignment="1">
      <alignment horizontal="center"/>
    </xf>
    <xf numFmtId="0" fontId="9" fillId="0" borderId="14" xfId="0" applyFont="1" applyFill="1" applyBorder="1" applyAlignment="1">
      <alignment/>
    </xf>
    <xf numFmtId="38" fontId="9" fillId="0" borderId="16" xfId="42" applyNumberFormat="1" applyFont="1" applyFill="1" applyBorder="1" applyAlignment="1">
      <alignment/>
    </xf>
    <xf numFmtId="2" fontId="9" fillId="0" borderId="30" xfId="0" applyNumberFormat="1" applyFont="1" applyFill="1" applyBorder="1" applyAlignment="1">
      <alignment horizontal="right"/>
    </xf>
    <xf numFmtId="4" fontId="9" fillId="0" borderId="30" xfId="43" applyNumberFormat="1" applyFont="1" applyFill="1" applyBorder="1" applyAlignment="1">
      <alignment/>
    </xf>
    <xf numFmtId="0" fontId="9" fillId="0" borderId="10" xfId="0" applyFont="1" applyFill="1" applyBorder="1" applyAlignment="1">
      <alignment horizontal="center"/>
    </xf>
    <xf numFmtId="0" fontId="9" fillId="0" borderId="10" xfId="0" applyFont="1" applyFill="1" applyBorder="1" applyAlignment="1">
      <alignment/>
    </xf>
    <xf numFmtId="38" fontId="9" fillId="0" borderId="11" xfId="42" applyNumberFormat="1" applyFont="1" applyFill="1" applyBorder="1" applyAlignment="1">
      <alignment/>
    </xf>
    <xf numFmtId="38" fontId="9" fillId="0" borderId="30" xfId="42" applyNumberFormat="1" applyFont="1" applyFill="1" applyBorder="1" applyAlignment="1">
      <alignment horizontal="right"/>
    </xf>
    <xf numFmtId="38" fontId="6" fillId="0" borderId="0" xfId="0" applyNumberFormat="1" applyFont="1" applyFill="1" applyAlignment="1">
      <alignment/>
    </xf>
    <xf numFmtId="0" fontId="93" fillId="0" borderId="10" xfId="0" applyFont="1" applyFill="1" applyBorder="1" applyAlignment="1">
      <alignment horizontal="center"/>
    </xf>
    <xf numFmtId="0" fontId="93" fillId="0" borderId="10" xfId="0" applyFont="1" applyFill="1" applyBorder="1" applyAlignment="1">
      <alignment/>
    </xf>
    <xf numFmtId="38" fontId="94" fillId="0" borderId="30" xfId="42" applyNumberFormat="1" applyFont="1" applyFill="1" applyBorder="1" applyAlignment="1">
      <alignment/>
    </xf>
    <xf numFmtId="0" fontId="94" fillId="0" borderId="30" xfId="0" applyFont="1" applyFill="1" applyBorder="1" applyAlignment="1">
      <alignment horizontal="right"/>
    </xf>
    <xf numFmtId="0" fontId="94" fillId="0" borderId="30" xfId="0" applyFont="1" applyFill="1" applyBorder="1" applyAlignment="1">
      <alignment/>
    </xf>
    <xf numFmtId="38" fontId="93" fillId="0" borderId="0" xfId="0" applyNumberFormat="1" applyFont="1" applyFill="1" applyAlignment="1">
      <alignment/>
    </xf>
    <xf numFmtId="0" fontId="93" fillId="0" borderId="0" xfId="0" applyFont="1" applyFill="1" applyAlignment="1">
      <alignment/>
    </xf>
    <xf numFmtId="0" fontId="6" fillId="0" borderId="10" xfId="0" applyFont="1" applyFill="1" applyBorder="1" applyAlignment="1">
      <alignment horizontal="center"/>
    </xf>
    <xf numFmtId="0" fontId="6" fillId="0" borderId="10" xfId="0" applyFont="1" applyFill="1" applyBorder="1" applyAlignment="1">
      <alignment/>
    </xf>
    <xf numFmtId="38" fontId="6" fillId="0" borderId="30" xfId="42" applyNumberFormat="1" applyFont="1" applyFill="1" applyBorder="1" applyAlignment="1">
      <alignment/>
    </xf>
    <xf numFmtId="38" fontId="6" fillId="0" borderId="11" xfId="42" applyNumberFormat="1" applyFont="1" applyFill="1" applyBorder="1" applyAlignment="1">
      <alignment/>
    </xf>
    <xf numFmtId="0" fontId="6" fillId="0" borderId="11" xfId="0" applyFont="1" applyFill="1" applyBorder="1" applyAlignment="1">
      <alignment/>
    </xf>
    <xf numFmtId="3" fontId="6" fillId="0" borderId="10" xfId="43" applyNumberFormat="1" applyFont="1" applyFill="1" applyBorder="1" applyAlignment="1">
      <alignment/>
    </xf>
    <xf numFmtId="40" fontId="6" fillId="0" borderId="0" xfId="42" applyFont="1" applyFill="1" applyAlignment="1">
      <alignment/>
    </xf>
    <xf numFmtId="38" fontId="93" fillId="0" borderId="30" xfId="42" applyNumberFormat="1" applyFont="1" applyFill="1" applyBorder="1" applyAlignment="1">
      <alignment/>
    </xf>
    <xf numFmtId="0" fontId="6" fillId="0" borderId="30" xfId="0" applyFont="1" applyFill="1" applyBorder="1" applyAlignment="1">
      <alignment/>
    </xf>
    <xf numFmtId="3" fontId="29" fillId="0" borderId="30" xfId="43" applyNumberFormat="1" applyFont="1" applyFill="1" applyBorder="1" applyAlignment="1">
      <alignment/>
    </xf>
    <xf numFmtId="0" fontId="93" fillId="0" borderId="30" xfId="0" applyFont="1" applyFill="1" applyBorder="1" applyAlignment="1">
      <alignment/>
    </xf>
    <xf numFmtId="3" fontId="94" fillId="0" borderId="30" xfId="43" applyNumberFormat="1" applyFont="1" applyFill="1" applyBorder="1" applyAlignment="1">
      <alignment/>
    </xf>
    <xf numFmtId="2" fontId="6" fillId="0" borderId="30" xfId="0" applyNumberFormat="1" applyFont="1" applyFill="1" applyBorder="1" applyAlignment="1">
      <alignment horizontal="right"/>
    </xf>
    <xf numFmtId="4" fontId="6" fillId="0" borderId="30" xfId="43" applyNumberFormat="1" applyFont="1" applyFill="1" applyBorder="1" applyAlignment="1">
      <alignment/>
    </xf>
    <xf numFmtId="0" fontId="6" fillId="0" borderId="10" xfId="0" applyFont="1" applyBorder="1" applyAlignment="1">
      <alignment/>
    </xf>
    <xf numFmtId="38" fontId="10" fillId="0" borderId="11" xfId="42" applyNumberFormat="1" applyFont="1" applyFill="1" applyBorder="1" applyAlignment="1">
      <alignment/>
    </xf>
    <xf numFmtId="38" fontId="10" fillId="0" borderId="30" xfId="42" applyNumberFormat="1" applyFont="1" applyFill="1" applyBorder="1" applyAlignment="1">
      <alignment/>
    </xf>
    <xf numFmtId="3" fontId="29" fillId="0" borderId="10" xfId="43" applyNumberFormat="1" applyFont="1" applyFill="1" applyBorder="1" applyAlignment="1">
      <alignment/>
    </xf>
    <xf numFmtId="38" fontId="9" fillId="0" borderId="30" xfId="42" applyNumberFormat="1" applyFont="1" applyFill="1" applyBorder="1" applyAlignment="1">
      <alignment/>
    </xf>
    <xf numFmtId="0" fontId="9" fillId="0" borderId="22" xfId="0" applyFont="1" applyFill="1" applyBorder="1" applyAlignment="1">
      <alignment horizontal="center"/>
    </xf>
    <xf numFmtId="0" fontId="9" fillId="0" borderId="22" xfId="0" applyFont="1" applyFill="1" applyBorder="1" applyAlignment="1">
      <alignment/>
    </xf>
    <xf numFmtId="38" fontId="9" fillId="0" borderId="31" xfId="42" applyNumberFormat="1" applyFont="1" applyFill="1" applyBorder="1" applyAlignment="1">
      <alignment/>
    </xf>
    <xf numFmtId="3" fontId="9" fillId="0" borderId="31" xfId="0" applyNumberFormat="1" applyFont="1" applyFill="1" applyBorder="1" applyAlignment="1">
      <alignment/>
    </xf>
    <xf numFmtId="38" fontId="9" fillId="0" borderId="22" xfId="42" applyNumberFormat="1" applyFont="1" applyFill="1" applyBorder="1" applyAlignment="1">
      <alignment/>
    </xf>
    <xf numFmtId="0" fontId="9" fillId="0" borderId="31" xfId="0" applyFont="1" applyFill="1" applyBorder="1" applyAlignment="1">
      <alignment/>
    </xf>
    <xf numFmtId="4" fontId="9" fillId="0" borderId="31" xfId="43" applyNumberFormat="1" applyFont="1" applyFill="1" applyBorder="1" applyAlignment="1">
      <alignment/>
    </xf>
    <xf numFmtId="0" fontId="9" fillId="0" borderId="27" xfId="0" applyFont="1" applyFill="1" applyBorder="1" applyAlignment="1">
      <alignment horizontal="center"/>
    </xf>
    <xf numFmtId="0" fontId="9" fillId="0" borderId="27" xfId="0" applyFont="1" applyFill="1" applyBorder="1" applyAlignment="1">
      <alignment/>
    </xf>
    <xf numFmtId="38" fontId="9" fillId="0" borderId="32" xfId="42" applyNumberFormat="1" applyFont="1" applyFill="1" applyBorder="1" applyAlignment="1">
      <alignment/>
    </xf>
    <xf numFmtId="0" fontId="9" fillId="0" borderId="32" xfId="0" applyFont="1" applyFill="1" applyBorder="1" applyAlignment="1">
      <alignment/>
    </xf>
    <xf numFmtId="3" fontId="9" fillId="0" borderId="27" xfId="43" applyNumberFormat="1" applyFont="1" applyFill="1" applyBorder="1" applyAlignment="1">
      <alignment/>
    </xf>
    <xf numFmtId="0" fontId="6" fillId="0" borderId="0" xfId="0" applyFont="1" applyFill="1" applyAlignment="1">
      <alignment horizontal="center"/>
    </xf>
    <xf numFmtId="0" fontId="11" fillId="0" borderId="0" xfId="0" applyFont="1" applyFill="1" applyAlignment="1">
      <alignment/>
    </xf>
    <xf numFmtId="38" fontId="11" fillId="0" borderId="0" xfId="42" applyNumberFormat="1" applyFont="1" applyFill="1" applyAlignment="1">
      <alignment/>
    </xf>
    <xf numFmtId="3" fontId="10" fillId="0" borderId="0" xfId="0" applyNumberFormat="1" applyFont="1" applyFill="1" applyAlignment="1">
      <alignment/>
    </xf>
    <xf numFmtId="38" fontId="9" fillId="0" borderId="0" xfId="42" applyNumberFormat="1" applyFont="1" applyFill="1" applyAlignment="1">
      <alignment/>
    </xf>
    <xf numFmtId="0" fontId="30" fillId="0" borderId="0" xfId="0" applyFont="1" applyAlignment="1">
      <alignment/>
    </xf>
    <xf numFmtId="0" fontId="15" fillId="0" borderId="26" xfId="0" applyFont="1" applyBorder="1" applyAlignment="1" quotePrefix="1">
      <alignment horizontal="centerContinuous"/>
    </xf>
    <xf numFmtId="38" fontId="6" fillId="0" borderId="29" xfId="43" applyFont="1" applyFill="1" applyBorder="1" applyAlignment="1">
      <alignment horizontal="center"/>
    </xf>
    <xf numFmtId="38" fontId="31" fillId="0" borderId="29" xfId="43" applyFont="1" applyFill="1" applyBorder="1" applyAlignment="1">
      <alignment horizontal="center"/>
    </xf>
    <xf numFmtId="3" fontId="31" fillId="0" borderId="25" xfId="43" applyNumberFormat="1" applyFont="1" applyFill="1" applyBorder="1" applyAlignment="1">
      <alignment/>
    </xf>
    <xf numFmtId="4" fontId="31" fillId="0" borderId="25" xfId="43" applyNumberFormat="1" applyFont="1" applyFill="1" applyBorder="1" applyAlignment="1">
      <alignment/>
    </xf>
    <xf numFmtId="1" fontId="6" fillId="0" borderId="0" xfId="0" applyNumberFormat="1" applyFont="1" applyAlignment="1">
      <alignment/>
    </xf>
    <xf numFmtId="3" fontId="28" fillId="0" borderId="0" xfId="0" applyNumberFormat="1" applyFont="1" applyAlignment="1">
      <alignment/>
    </xf>
    <xf numFmtId="3" fontId="6" fillId="0" borderId="29" xfId="43" applyNumberFormat="1" applyFont="1" applyFill="1" applyBorder="1" applyAlignment="1">
      <alignment horizontal="center"/>
    </xf>
    <xf numFmtId="38" fontId="6" fillId="0" borderId="29" xfId="43" applyFont="1" applyFill="1" applyBorder="1" applyAlignment="1">
      <alignment/>
    </xf>
    <xf numFmtId="3" fontId="6" fillId="0" borderId="25" xfId="43" applyNumberFormat="1" applyFont="1" applyFill="1" applyBorder="1" applyAlignment="1">
      <alignment/>
    </xf>
    <xf numFmtId="4" fontId="6" fillId="0" borderId="25" xfId="43" applyNumberFormat="1" applyFont="1" applyFill="1" applyBorder="1" applyAlignment="1">
      <alignment/>
    </xf>
    <xf numFmtId="3" fontId="6" fillId="0" borderId="0" xfId="43" applyNumberFormat="1" applyFont="1" applyFill="1" applyBorder="1" applyAlignment="1">
      <alignment/>
    </xf>
    <xf numFmtId="3" fontId="6" fillId="0" borderId="0" xfId="43" applyNumberFormat="1" applyFont="1" applyBorder="1" applyAlignment="1">
      <alignment vertical="top"/>
    </xf>
    <xf numFmtId="3" fontId="6" fillId="0" borderId="33" xfId="43" applyNumberFormat="1" applyFont="1" applyFill="1" applyBorder="1" applyAlignment="1">
      <alignment horizontal="center"/>
    </xf>
    <xf numFmtId="38" fontId="6" fillId="0" borderId="33" xfId="43" applyFont="1" applyFill="1" applyBorder="1" applyAlignment="1">
      <alignment/>
    </xf>
    <xf numFmtId="3" fontId="6" fillId="0" borderId="22" xfId="43" applyNumberFormat="1" applyFont="1" applyFill="1" applyBorder="1" applyAlignment="1">
      <alignment/>
    </xf>
    <xf numFmtId="4" fontId="6" fillId="0" borderId="22" xfId="43" applyNumberFormat="1" applyFont="1" applyFill="1" applyBorder="1" applyAlignment="1">
      <alignment/>
    </xf>
    <xf numFmtId="0" fontId="32" fillId="0" borderId="0" xfId="0" applyFont="1" applyAlignment="1">
      <alignment horizontal="left"/>
    </xf>
    <xf numFmtId="0" fontId="16" fillId="0" borderId="0" xfId="0" applyFont="1" applyAlignment="1">
      <alignment horizontal="right"/>
    </xf>
    <xf numFmtId="0" fontId="17" fillId="0" borderId="12" xfId="0" applyFont="1" applyBorder="1" applyAlignment="1">
      <alignment horizontal="center" vertical="center"/>
    </xf>
    <xf numFmtId="0" fontId="16" fillId="0" borderId="0" xfId="0" applyFont="1" applyAlignment="1">
      <alignment/>
    </xf>
    <xf numFmtId="0" fontId="17" fillId="0" borderId="12" xfId="0" applyFont="1" applyBorder="1" applyAlignment="1">
      <alignment horizontal="center" vertical="center" wrapText="1"/>
    </xf>
    <xf numFmtId="0" fontId="16" fillId="0" borderId="0" xfId="0" applyFont="1" applyBorder="1" applyAlignment="1">
      <alignment/>
    </xf>
    <xf numFmtId="0" fontId="16" fillId="0" borderId="12" xfId="0" applyFont="1" applyBorder="1" applyAlignment="1">
      <alignment horizontal="center"/>
    </xf>
    <xf numFmtId="0" fontId="16" fillId="0" borderId="12" xfId="0" applyFont="1" applyBorder="1" applyAlignment="1" quotePrefix="1">
      <alignment horizontal="center"/>
    </xf>
    <xf numFmtId="3" fontId="17" fillId="0" borderId="14" xfId="43" applyNumberFormat="1" applyFont="1" applyFill="1" applyBorder="1" applyAlignment="1">
      <alignment horizontal="center" vertical="top"/>
    </xf>
    <xf numFmtId="0" fontId="17" fillId="0" borderId="14" xfId="0" applyFont="1" applyBorder="1" applyAlignment="1">
      <alignment vertical="top"/>
    </xf>
    <xf numFmtId="3" fontId="17" fillId="0" borderId="14" xfId="43" applyNumberFormat="1" applyFont="1" applyFill="1" applyBorder="1" applyAlignment="1">
      <alignment vertical="top"/>
    </xf>
    <xf numFmtId="4" fontId="17" fillId="0" borderId="10" xfId="43" applyNumberFormat="1" applyFont="1" applyFill="1" applyBorder="1" applyAlignment="1">
      <alignment vertical="top"/>
    </xf>
    <xf numFmtId="4" fontId="17" fillId="0" borderId="14" xfId="0" applyNumberFormat="1" applyFont="1" applyBorder="1" applyAlignment="1">
      <alignment/>
    </xf>
    <xf numFmtId="3" fontId="17" fillId="0" borderId="10" xfId="43" applyNumberFormat="1" applyFont="1" applyFill="1" applyBorder="1" applyAlignment="1">
      <alignment horizontal="center" vertical="top"/>
    </xf>
    <xf numFmtId="0" fontId="17" fillId="0" borderId="10" xfId="0" applyFont="1" applyBorder="1" applyAlignment="1">
      <alignment vertical="top"/>
    </xf>
    <xf numFmtId="3" fontId="17" fillId="0" borderId="10" xfId="43" applyNumberFormat="1" applyFont="1" applyFill="1" applyBorder="1" applyAlignment="1">
      <alignment vertical="top"/>
    </xf>
    <xf numFmtId="3" fontId="16" fillId="0" borderId="10" xfId="43" applyNumberFormat="1" applyFont="1" applyFill="1" applyBorder="1" applyAlignment="1" quotePrefix="1">
      <alignment horizontal="center" vertical="top"/>
    </xf>
    <xf numFmtId="0" fontId="6" fillId="0" borderId="10" xfId="0" applyFont="1" applyBorder="1" applyAlignment="1">
      <alignment vertical="center" wrapText="1"/>
    </xf>
    <xf numFmtId="3" fontId="16" fillId="0" borderId="10" xfId="43" applyNumberFormat="1" applyFont="1" applyFill="1" applyBorder="1" applyAlignment="1">
      <alignment vertical="top"/>
    </xf>
    <xf numFmtId="4" fontId="16" fillId="0" borderId="10" xfId="43" applyNumberFormat="1" applyFont="1" applyFill="1" applyBorder="1" applyAlignment="1">
      <alignment vertical="top"/>
    </xf>
    <xf numFmtId="3" fontId="18" fillId="0" borderId="10" xfId="43" applyNumberFormat="1" applyFont="1" applyFill="1" applyBorder="1" applyAlignment="1">
      <alignment vertical="top"/>
    </xf>
    <xf numFmtId="4" fontId="16" fillId="0" borderId="10" xfId="0" applyNumberFormat="1" applyFont="1" applyBorder="1" applyAlignment="1">
      <alignment vertical="top"/>
    </xf>
    <xf numFmtId="4" fontId="18" fillId="0" borderId="10" xfId="43" applyNumberFormat="1" applyFont="1" applyFill="1" applyBorder="1" applyAlignment="1">
      <alignment vertical="top"/>
    </xf>
    <xf numFmtId="3" fontId="16" fillId="0" borderId="10" xfId="43" applyNumberFormat="1" applyFont="1" applyFill="1" applyBorder="1" applyAlignment="1">
      <alignment horizontal="center" vertical="top"/>
    </xf>
    <xf numFmtId="4" fontId="17" fillId="0" borderId="10" xfId="0" applyNumberFormat="1" applyFont="1" applyBorder="1" applyAlignment="1">
      <alignment vertical="top"/>
    </xf>
    <xf numFmtId="3" fontId="17" fillId="0" borderId="27" xfId="43" applyNumberFormat="1" applyFont="1" applyFill="1" applyBorder="1" applyAlignment="1">
      <alignment horizontal="center" vertical="top"/>
    </xf>
    <xf numFmtId="0" fontId="17" fillId="0" borderId="27" xfId="0" applyFont="1" applyBorder="1" applyAlignment="1">
      <alignment vertical="top"/>
    </xf>
    <xf numFmtId="3" fontId="17" fillId="0" borderId="27" xfId="43" applyNumberFormat="1" applyFont="1" applyFill="1" applyBorder="1" applyAlignment="1">
      <alignment vertical="top"/>
    </xf>
    <xf numFmtId="0" fontId="95" fillId="0" borderId="0" xfId="0" applyFont="1" applyAlignment="1">
      <alignment horizontal="right"/>
    </xf>
    <xf numFmtId="0" fontId="96" fillId="0" borderId="0" xfId="0" applyFont="1" applyAlignment="1">
      <alignment/>
    </xf>
    <xf numFmtId="0" fontId="6" fillId="0" borderId="26" xfId="0" applyFont="1" applyBorder="1" applyAlignment="1">
      <alignment horizontal="center"/>
    </xf>
    <xf numFmtId="0" fontId="6" fillId="0" borderId="12" xfId="0" applyFont="1" applyBorder="1" applyAlignment="1">
      <alignment horizontal="center"/>
    </xf>
    <xf numFmtId="0" fontId="6" fillId="0" borderId="0" xfId="0" applyFont="1" applyAlignment="1">
      <alignment horizontal="center"/>
    </xf>
    <xf numFmtId="0" fontId="8" fillId="0" borderId="0" xfId="0" applyFont="1" applyAlignment="1">
      <alignment horizontal="center"/>
    </xf>
    <xf numFmtId="0" fontId="6" fillId="0" borderId="13" xfId="0" applyFont="1" applyBorder="1" applyAlignment="1">
      <alignment/>
    </xf>
    <xf numFmtId="0" fontId="6" fillId="0" borderId="11" xfId="0" applyFont="1" applyBorder="1" applyAlignment="1">
      <alignment/>
    </xf>
    <xf numFmtId="0" fontId="9" fillId="0" borderId="10" xfId="0" applyFont="1" applyBorder="1" applyAlignment="1">
      <alignment/>
    </xf>
    <xf numFmtId="0" fontId="27" fillId="0" borderId="0" xfId="0" applyFont="1" applyAlignment="1">
      <alignment horizontal="center"/>
    </xf>
    <xf numFmtId="0" fontId="93" fillId="0" borderId="0" xfId="0" applyFont="1" applyBorder="1" applyAlignment="1">
      <alignment/>
    </xf>
    <xf numFmtId="0" fontId="9" fillId="0" borderId="27" xfId="0" applyFont="1" applyBorder="1" applyAlignment="1">
      <alignment/>
    </xf>
    <xf numFmtId="0" fontId="9" fillId="0" borderId="12" xfId="0" applyFont="1" applyFill="1" applyBorder="1" applyAlignment="1">
      <alignment horizontal="center"/>
    </xf>
    <xf numFmtId="0" fontId="93" fillId="0" borderId="19" xfId="0" applyFont="1" applyFill="1" applyBorder="1" applyAlignment="1">
      <alignment/>
    </xf>
    <xf numFmtId="0" fontId="93" fillId="0" borderId="0" xfId="0" applyFont="1" applyFill="1" applyBorder="1" applyAlignment="1">
      <alignment/>
    </xf>
    <xf numFmtId="0" fontId="27" fillId="0" borderId="0" xfId="0" applyFont="1" applyFill="1" applyAlignment="1">
      <alignment horizontal="center"/>
    </xf>
    <xf numFmtId="0" fontId="8" fillId="0" borderId="0" xfId="0" applyFont="1" applyFill="1" applyAlignment="1">
      <alignment horizontal="center"/>
    </xf>
    <xf numFmtId="0" fontId="9" fillId="0" borderId="18"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12" xfId="0" applyFont="1" applyFill="1" applyBorder="1" applyAlignment="1">
      <alignment horizontal="center" vertical="top"/>
    </xf>
    <xf numFmtId="0" fontId="12" fillId="0" borderId="0" xfId="0" applyFont="1" applyAlignment="1">
      <alignment horizontal="center"/>
    </xf>
    <xf numFmtId="0" fontId="9" fillId="0" borderId="12" xfId="0" applyFont="1" applyBorder="1" applyAlignment="1">
      <alignment horizontal="center"/>
    </xf>
    <xf numFmtId="0" fontId="9" fillId="0" borderId="18" xfId="0" applyFont="1" applyBorder="1" applyAlignment="1">
      <alignment horizontal="center" vertical="center"/>
    </xf>
    <xf numFmtId="0" fontId="9" fillId="0" borderId="27" xfId="0" applyFont="1" applyBorder="1" applyAlignment="1">
      <alignment horizontal="center" vertical="center"/>
    </xf>
    <xf numFmtId="0" fontId="14" fillId="0" borderId="0" xfId="0" applyFont="1" applyAlignment="1">
      <alignment horizontal="center"/>
    </xf>
    <xf numFmtId="0" fontId="9" fillId="0" borderId="0" xfId="0" applyFont="1" applyAlignment="1">
      <alignment horizontal="center"/>
    </xf>
    <xf numFmtId="0" fontId="9" fillId="0" borderId="12" xfId="0" applyFont="1" applyBorder="1" applyAlignment="1">
      <alignment horizontal="center" vertical="center"/>
    </xf>
    <xf numFmtId="0" fontId="87" fillId="0" borderId="18" xfId="0" applyFont="1" applyFill="1" applyBorder="1" applyAlignment="1">
      <alignment horizontal="center" vertical="center" wrapText="1"/>
    </xf>
    <xf numFmtId="0" fontId="87" fillId="0" borderId="27" xfId="0" applyFont="1" applyFill="1" applyBorder="1" applyAlignment="1">
      <alignment horizontal="center" vertical="center" wrapText="1"/>
    </xf>
    <xf numFmtId="0" fontId="87" fillId="0" borderId="18" xfId="0" applyFont="1" applyFill="1" applyBorder="1" applyAlignment="1">
      <alignment horizontal="center" vertical="center"/>
    </xf>
    <xf numFmtId="0" fontId="87" fillId="0" borderId="27" xfId="0" applyFont="1" applyFill="1" applyBorder="1" applyAlignment="1">
      <alignment horizontal="center" vertical="center"/>
    </xf>
    <xf numFmtId="0" fontId="87" fillId="0" borderId="21" xfId="0" applyFont="1" applyFill="1" applyBorder="1" applyAlignment="1">
      <alignment horizontal="center"/>
    </xf>
    <xf numFmtId="0" fontId="87" fillId="0" borderId="34" xfId="0" applyFont="1" applyFill="1" applyBorder="1" applyAlignment="1">
      <alignment horizontal="center"/>
    </xf>
    <xf numFmtId="0" fontId="87" fillId="0" borderId="26" xfId="0" applyFont="1" applyFill="1" applyBorder="1" applyAlignment="1">
      <alignment horizontal="center"/>
    </xf>
    <xf numFmtId="0" fontId="9" fillId="0" borderId="0" xfId="0" applyFont="1" applyFill="1" applyAlignment="1">
      <alignment horizontal="center"/>
    </xf>
    <xf numFmtId="0" fontId="87" fillId="0" borderId="35" xfId="0" applyFont="1" applyFill="1" applyBorder="1" applyAlignment="1">
      <alignment horizontal="center" vertical="center" wrapText="1"/>
    </xf>
    <xf numFmtId="0" fontId="87" fillId="0" borderId="21" xfId="0" applyFont="1" applyFill="1" applyBorder="1" applyAlignment="1">
      <alignment horizontal="center" vertical="center"/>
    </xf>
    <xf numFmtId="0" fontId="87" fillId="0" borderId="34" xfId="0" applyFont="1" applyFill="1" applyBorder="1" applyAlignment="1">
      <alignment horizontal="center" vertical="center"/>
    </xf>
    <xf numFmtId="0" fontId="87" fillId="0" borderId="26" xfId="0" applyFont="1" applyFill="1" applyBorder="1" applyAlignment="1">
      <alignment horizontal="center" vertical="center"/>
    </xf>
    <xf numFmtId="0" fontId="10" fillId="0" borderId="0" xfId="0" applyFont="1" applyFill="1" applyAlignment="1">
      <alignment horizontal="center"/>
    </xf>
    <xf numFmtId="0" fontId="87" fillId="0" borderId="21" xfId="0" applyFont="1" applyFill="1" applyBorder="1" applyAlignment="1">
      <alignment horizontal="center" vertical="center" wrapText="1"/>
    </xf>
    <xf numFmtId="0" fontId="87" fillId="0" borderId="34" xfId="0" applyFont="1" applyFill="1" applyBorder="1" applyAlignment="1">
      <alignment horizontal="center" vertical="center" wrapText="1"/>
    </xf>
    <xf numFmtId="0" fontId="87" fillId="0" borderId="26" xfId="0" applyFont="1" applyFill="1" applyBorder="1" applyAlignment="1">
      <alignment horizontal="center" vertical="center" wrapText="1"/>
    </xf>
    <xf numFmtId="0" fontId="23" fillId="0" borderId="18"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27" xfId="0" applyFont="1" applyBorder="1" applyAlignment="1">
      <alignment horizontal="center" vertical="center" wrapText="1"/>
    </xf>
    <xf numFmtId="0" fontId="15" fillId="0" borderId="18" xfId="0" applyFont="1" applyBorder="1" applyAlignment="1">
      <alignment horizontal="center" vertical="top" wrapText="1"/>
    </xf>
    <xf numFmtId="0" fontId="15" fillId="0" borderId="35" xfId="0" applyFont="1" applyBorder="1" applyAlignment="1">
      <alignment horizontal="center" vertical="top" wrapText="1"/>
    </xf>
    <xf numFmtId="0" fontId="15" fillId="0" borderId="27" xfId="0" applyFont="1" applyBorder="1" applyAlignment="1">
      <alignment horizontal="center" vertical="top" wrapText="1"/>
    </xf>
    <xf numFmtId="0" fontId="23" fillId="0" borderId="21" xfId="0" applyFont="1" applyBorder="1" applyAlignment="1">
      <alignment horizontal="center"/>
    </xf>
    <xf numFmtId="0" fontId="23" fillId="0" borderId="34" xfId="0" applyFont="1" applyBorder="1" applyAlignment="1">
      <alignment horizontal="center"/>
    </xf>
    <xf numFmtId="0" fontId="23" fillId="0" borderId="26" xfId="0" applyFont="1" applyBorder="1" applyAlignment="1">
      <alignment horizontal="center"/>
    </xf>
    <xf numFmtId="0" fontId="9" fillId="0" borderId="18"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27"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2" xfId="0" applyFont="1" applyBorder="1" applyAlignment="1">
      <alignment horizontal="center" vertical="center"/>
    </xf>
    <xf numFmtId="0" fontId="17" fillId="0" borderId="18"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18" xfId="0" applyFont="1" applyBorder="1" applyAlignment="1">
      <alignment horizontal="center" vertical="center"/>
    </xf>
    <xf numFmtId="0" fontId="17" fillId="0" borderId="35" xfId="0" applyFont="1" applyBorder="1" applyAlignment="1">
      <alignment horizontal="center" vertical="center"/>
    </xf>
    <xf numFmtId="0" fontId="17" fillId="0" borderId="27" xfId="0" applyFont="1" applyBorder="1" applyAlignment="1">
      <alignment horizontal="center" vertical="center"/>
    </xf>
    <xf numFmtId="0" fontId="17" fillId="0" borderId="21" xfId="0" applyFont="1" applyBorder="1" applyAlignment="1">
      <alignment horizontal="center"/>
    </xf>
    <xf numFmtId="0" fontId="17" fillId="0" borderId="34" xfId="0" applyFont="1" applyBorder="1" applyAlignment="1">
      <alignment horizontal="center"/>
    </xf>
    <xf numFmtId="0" fontId="17" fillId="0" borderId="26" xfId="0" applyFont="1" applyBorder="1" applyAlignment="1">
      <alignment horizontal="center"/>
    </xf>
    <xf numFmtId="0" fontId="17" fillId="0" borderId="21"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26"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externalLink" Target="externalLinks/externalLink11.xml" /><Relationship Id="rId21" Type="http://schemas.openxmlformats.org/officeDocument/2006/relationships/externalLink" Target="externalLinks/externalLink12.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C-STC\C&#244;ng%20khai%20NS\CK2019\Cong%20khai%20DT%202018.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BC-STC\C&#244;ng%20khai%20NS\CK2019\BC%20QT-2019\BM50%20QT%20thu%20201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BC-STC\C&#244;ng%20khai%20NS\CK2020\CK%20NS%20QT%202020\BM59_Bo_sung_NSP_202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BC-STC\C&#244;ng%20khai%20NS\CK2020\CK%20NS%20QT%202020\BM61_QT_chi_CTMT_20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C-STC\C&#244;ng%20khai%20NS\CK2019\BC%20QT-2019\BM53%20QT%20chi%20NSQ%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Admin\Desktop\C&#244;ng%20vi&#234;c%20&#7903;%20nh&#224;\CK%20NS%20QT%202020\BM48_Can_doi_QT_20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Admin\Desktop\C&#244;ng%20vi&#234;c%20&#7903;%20nh&#224;\CK%20NS%20QT%202020\BM53_QT_chi_NSQ_2020%2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Admin\Desktop\C&#244;ng%20vi&#234;c%20&#7903;%20nh&#224;\CK%20NS%20QT%202020\BM52_QT_chi_NSQ_20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Admin\Desktop\C&#244;ng%20vi&#234;c%20&#7903;%20nh&#224;\CK%20NS%20QT%202020\BM54_QT_chi_NSQ_don_vi_202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Admin\Downloads\Bao%20cao%20quyet%20toan%20chi%20dau%20tu%202020%20HDND.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BC-STC\C&#244;ng%20khai%20NS\CK2020\CK%20NS%20QT%202020\BM50_QT_thu_202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BC-STC\C&#244;ng%20khai%20NS\CK2020\CK%20NS%20QT%202020\Cong%20khai%20QTNS%20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81"/>
      <sheetName val="B82"/>
      <sheetName val="B83"/>
      <sheetName val="B84"/>
      <sheetName val="B85"/>
      <sheetName val="B86"/>
      <sheetName val="B88"/>
      <sheetName val="B89"/>
      <sheetName val="B90"/>
      <sheetName val="B91"/>
    </sheetNames>
    <sheetDataSet>
      <sheetData sheetId="4">
        <row r="46">
          <cell r="C46">
            <v>23630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Bieu 59"/>
    </sheetNames>
    <sheetDataSet>
      <sheetData sheetId="0">
        <row r="11">
          <cell r="D11">
            <v>10758193000</v>
          </cell>
          <cell r="L11">
            <v>9973563000</v>
          </cell>
          <cell r="O11">
            <v>498373920</v>
          </cell>
        </row>
        <row r="12">
          <cell r="D12">
            <v>11686259000</v>
          </cell>
          <cell r="L12">
            <v>10685009000</v>
          </cell>
          <cell r="O12">
            <v>514948345</v>
          </cell>
        </row>
        <row r="13">
          <cell r="D13">
            <v>12169218000</v>
          </cell>
          <cell r="L13">
            <v>11263068000</v>
          </cell>
          <cell r="O13">
            <v>452527006</v>
          </cell>
        </row>
        <row r="14">
          <cell r="D14">
            <v>13915003000</v>
          </cell>
          <cell r="L14">
            <v>12838653000</v>
          </cell>
          <cell r="O14">
            <v>1482373732</v>
          </cell>
        </row>
        <row r="15">
          <cell r="D15">
            <v>13580266000</v>
          </cell>
          <cell r="L15">
            <v>12465646000</v>
          </cell>
          <cell r="O15">
            <v>1314992239</v>
          </cell>
        </row>
        <row r="16">
          <cell r="D16">
            <v>11323732000</v>
          </cell>
          <cell r="L16">
            <v>10371602000</v>
          </cell>
          <cell r="O16">
            <v>286873000</v>
          </cell>
        </row>
        <row r="17">
          <cell r="D17">
            <v>9533463000</v>
          </cell>
          <cell r="L17">
            <v>8367253000</v>
          </cell>
          <cell r="O17">
            <v>799206943</v>
          </cell>
        </row>
        <row r="18">
          <cell r="D18">
            <v>10443017000</v>
          </cell>
          <cell r="L18">
            <v>9537227000</v>
          </cell>
          <cell r="O18">
            <v>838260479</v>
          </cell>
        </row>
        <row r="19">
          <cell r="D19">
            <v>12076363000</v>
          </cell>
          <cell r="L19">
            <v>11161073000</v>
          </cell>
          <cell r="O19">
            <v>375246821</v>
          </cell>
        </row>
        <row r="20">
          <cell r="D20">
            <v>11573618000</v>
          </cell>
          <cell r="L20">
            <v>10760788000</v>
          </cell>
          <cell r="O20">
            <v>426850730</v>
          </cell>
        </row>
        <row r="21">
          <cell r="D21">
            <v>9356279000</v>
          </cell>
          <cell r="L21">
            <v>8421223000</v>
          </cell>
          <cell r="O21">
            <v>529664283</v>
          </cell>
        </row>
        <row r="22">
          <cell r="D22">
            <v>11649556000</v>
          </cell>
          <cell r="L22">
            <v>10681556000</v>
          </cell>
          <cell r="O22">
            <v>1484090120</v>
          </cell>
        </row>
        <row r="23">
          <cell r="D23">
            <v>9864532000</v>
          </cell>
          <cell r="L23">
            <v>9131412000</v>
          </cell>
          <cell r="O23">
            <v>473480512</v>
          </cell>
        </row>
        <row r="24">
          <cell r="D24">
            <v>11667131000</v>
          </cell>
          <cell r="L24">
            <v>10581271000</v>
          </cell>
          <cell r="O24">
            <v>256250594</v>
          </cell>
        </row>
        <row r="25">
          <cell r="D25">
            <v>13140871000</v>
          </cell>
          <cell r="L25">
            <v>12097541000</v>
          </cell>
          <cell r="O25">
            <v>502946136</v>
          </cell>
        </row>
        <row r="26">
          <cell r="D26">
            <v>10981625000</v>
          </cell>
          <cell r="L26">
            <v>9843075000</v>
          </cell>
          <cell r="O26">
            <v>356619966</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s>
    <sheetDataSet>
      <sheetData sheetId="0">
        <row r="13">
          <cell r="E13">
            <v>2667000000</v>
          </cell>
          <cell r="N13">
            <v>2540849419</v>
          </cell>
        </row>
        <row r="15">
          <cell r="E15">
            <v>225000000</v>
          </cell>
          <cell r="N15">
            <v>0</v>
          </cell>
        </row>
        <row r="16">
          <cell r="E16">
            <v>31000000</v>
          </cell>
          <cell r="N16">
            <v>0</v>
          </cell>
        </row>
        <row r="18">
          <cell r="E18">
            <v>173576724</v>
          </cell>
          <cell r="N18">
            <v>114940000</v>
          </cell>
        </row>
        <row r="19">
          <cell r="E19">
            <v>231170690</v>
          </cell>
          <cell r="N19">
            <v>208345400</v>
          </cell>
        </row>
        <row r="20">
          <cell r="E20">
            <v>203352586</v>
          </cell>
          <cell r="N20">
            <v>158134800</v>
          </cell>
        </row>
        <row r="21">
          <cell r="E21">
            <v>349937500</v>
          </cell>
          <cell r="N21">
            <v>245836880</v>
          </cell>
        </row>
        <row r="22">
          <cell r="E22">
            <v>282218966</v>
          </cell>
          <cell r="N22">
            <v>245895500</v>
          </cell>
        </row>
        <row r="23">
          <cell r="E23">
            <v>253914224</v>
          </cell>
          <cell r="N23">
            <v>203665000</v>
          </cell>
        </row>
        <row r="24">
          <cell r="E24">
            <v>190568103</v>
          </cell>
          <cell r="N24">
            <v>146528000</v>
          </cell>
        </row>
        <row r="25">
          <cell r="E25">
            <v>109736207</v>
          </cell>
          <cell r="N25">
            <v>85493400</v>
          </cell>
        </row>
        <row r="26">
          <cell r="E26">
            <v>200096552</v>
          </cell>
          <cell r="N26">
            <v>188738700</v>
          </cell>
        </row>
        <row r="27">
          <cell r="E27">
            <v>186694828</v>
          </cell>
          <cell r="N27">
            <v>145111600</v>
          </cell>
        </row>
        <row r="28">
          <cell r="E28">
            <v>104500000</v>
          </cell>
          <cell r="N28">
            <v>78548100</v>
          </cell>
        </row>
        <row r="29">
          <cell r="E29">
            <v>198300431</v>
          </cell>
          <cell r="N29">
            <v>146546700</v>
          </cell>
        </row>
        <row r="30">
          <cell r="E30">
            <v>111036207</v>
          </cell>
          <cell r="N30">
            <v>100637320</v>
          </cell>
        </row>
        <row r="31">
          <cell r="E31">
            <v>202091810</v>
          </cell>
          <cell r="N31">
            <v>162161200</v>
          </cell>
        </row>
        <row r="32">
          <cell r="E32">
            <v>323266379</v>
          </cell>
          <cell r="N32">
            <v>253082000</v>
          </cell>
        </row>
        <row r="33">
          <cell r="E33">
            <v>144538793</v>
          </cell>
          <cell r="N33">
            <v>124652000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pdt"/>
    </sheetNames>
    <sheetDataSet>
      <sheetData sheetId="1">
        <row r="26">
          <cell r="E26">
            <v>2900000000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sheetDataSet>
      <sheetData sheetId="0">
        <row r="10">
          <cell r="C10">
            <v>73171000000</v>
          </cell>
          <cell r="D10">
            <v>87954462129</v>
          </cell>
        </row>
        <row r="11">
          <cell r="C11">
            <v>134280000000</v>
          </cell>
          <cell r="D11">
            <v>113016026565</v>
          </cell>
        </row>
        <row r="13">
          <cell r="C13">
            <v>983243000000</v>
          </cell>
          <cell r="D13">
            <v>843771000000</v>
          </cell>
        </row>
        <row r="14">
          <cell r="C14">
            <v>60433000000</v>
          </cell>
          <cell r="D14">
            <v>93765171136</v>
          </cell>
        </row>
        <row r="16">
          <cell r="D16">
            <v>307575752146</v>
          </cell>
        </row>
        <row r="17">
          <cell r="C17">
            <v>22140000000</v>
          </cell>
          <cell r="D17">
            <v>55516403251</v>
          </cell>
        </row>
        <row r="20">
          <cell r="C20">
            <v>59380000000</v>
          </cell>
          <cell r="D20">
            <v>62407978122</v>
          </cell>
        </row>
        <row r="21">
          <cell r="C21">
            <v>1181169000000</v>
          </cell>
          <cell r="D21">
            <v>1008539611695</v>
          </cell>
        </row>
        <row r="24">
          <cell r="C24">
            <v>26530000000</v>
          </cell>
        </row>
        <row r="26">
          <cell r="D26">
            <v>5149166019</v>
          </cell>
        </row>
        <row r="28">
          <cell r="C28">
            <v>6188000000</v>
          </cell>
        </row>
        <row r="29">
          <cell r="D29">
            <v>78375431370</v>
          </cell>
        </row>
        <row r="30">
          <cell r="D30">
            <v>36510225863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s>
    <sheetDataSet>
      <sheetData sheetId="0">
        <row r="11">
          <cell r="D11">
            <v>59380000000</v>
          </cell>
          <cell r="G11">
            <v>59407978122</v>
          </cell>
        </row>
        <row r="13">
          <cell r="D13">
            <v>10600000000</v>
          </cell>
          <cell r="G13">
            <v>17797956000</v>
          </cell>
        </row>
        <row r="17">
          <cell r="D17">
            <v>17160000000</v>
          </cell>
          <cell r="G17">
            <v>19497552885</v>
          </cell>
        </row>
        <row r="19">
          <cell r="G19">
            <v>3000000000</v>
          </cell>
        </row>
        <row r="20">
          <cell r="D20">
            <v>981635000000</v>
          </cell>
          <cell r="E20">
            <v>199534000000</v>
          </cell>
          <cell r="G20">
            <v>821178146165</v>
          </cell>
          <cell r="H20">
            <v>187361465530</v>
          </cell>
        </row>
        <row r="22">
          <cell r="D22">
            <v>529041000000</v>
          </cell>
          <cell r="E22">
            <v>333000000</v>
          </cell>
          <cell r="G22">
            <v>409345074151</v>
          </cell>
          <cell r="H22">
            <v>212434344</v>
          </cell>
        </row>
        <row r="26">
          <cell r="D26">
            <v>23630000000</v>
          </cell>
        </row>
        <row r="30">
          <cell r="D30">
            <v>2923000000</v>
          </cell>
          <cell r="E30">
            <v>3265000000</v>
          </cell>
          <cell r="G30">
            <v>2540849419</v>
          </cell>
          <cell r="H30">
            <v>2608316600</v>
          </cell>
        </row>
        <row r="32">
          <cell r="G32">
            <v>59744098965</v>
          </cell>
          <cell r="H32">
            <v>18631332405</v>
          </cell>
        </row>
        <row r="33">
          <cell r="G33">
            <v>36510225863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sheetDataSet>
      <sheetData sheetId="0">
        <row r="9">
          <cell r="C9">
            <v>183719000000</v>
          </cell>
        </row>
        <row r="12">
          <cell r="C12">
            <v>59380000000</v>
          </cell>
          <cell r="D12">
            <v>59407978122</v>
          </cell>
        </row>
        <row r="13">
          <cell r="C13">
            <v>10600000000</v>
          </cell>
          <cell r="D13">
            <v>17797956000</v>
          </cell>
        </row>
        <row r="16">
          <cell r="C16">
            <v>461000000</v>
          </cell>
          <cell r="D16">
            <v>460032000</v>
          </cell>
        </row>
        <row r="17">
          <cell r="C17">
            <v>4847000000</v>
          </cell>
          <cell r="D17">
            <v>286463000</v>
          </cell>
        </row>
        <row r="22">
          <cell r="C22">
            <v>38372000000</v>
          </cell>
          <cell r="D22">
            <v>39827211122</v>
          </cell>
        </row>
        <row r="27">
          <cell r="D27">
            <v>3000000000</v>
          </cell>
        </row>
        <row r="29">
          <cell r="C29">
            <v>529041000000</v>
          </cell>
          <cell r="D29">
            <v>409345074151</v>
          </cell>
        </row>
        <row r="31">
          <cell r="C31">
            <v>8291000000</v>
          </cell>
          <cell r="D31">
            <v>10143247960</v>
          </cell>
        </row>
        <row r="32">
          <cell r="C32">
            <v>2962000000</v>
          </cell>
          <cell r="D32">
            <v>3186751000</v>
          </cell>
        </row>
        <row r="33">
          <cell r="C33">
            <v>111016000000</v>
          </cell>
          <cell r="D33">
            <v>55894313066</v>
          </cell>
        </row>
        <row r="34">
          <cell r="C34">
            <v>4419000000</v>
          </cell>
          <cell r="D34">
            <v>8097888375</v>
          </cell>
        </row>
        <row r="36">
          <cell r="C36">
            <v>2310000000</v>
          </cell>
          <cell r="D36">
            <v>1274635317</v>
          </cell>
        </row>
        <row r="37">
          <cell r="C37">
            <v>87928000000</v>
          </cell>
          <cell r="D37">
            <v>85348217140</v>
          </cell>
        </row>
        <row r="38">
          <cell r="C38">
            <v>64786000000</v>
          </cell>
          <cell r="D38">
            <v>51893732249</v>
          </cell>
        </row>
        <row r="39">
          <cell r="C39">
            <v>71959000000</v>
          </cell>
          <cell r="D39">
            <v>62636465032</v>
          </cell>
        </row>
        <row r="40">
          <cell r="C40">
            <v>92853000000</v>
          </cell>
          <cell r="D40">
            <v>132840086244</v>
          </cell>
        </row>
        <row r="41">
          <cell r="C41">
            <v>8993000000</v>
          </cell>
          <cell r="D41">
            <v>3058585050</v>
          </cell>
        </row>
        <row r="46">
          <cell r="D46">
            <v>59744098965</v>
          </cell>
        </row>
        <row r="47">
          <cell r="D47">
            <v>36510225863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S54"/>
      <sheetName val="BS56"/>
      <sheetName val="BS57"/>
    </sheetNames>
    <sheetDataSet>
      <sheetData sheetId="1">
        <row r="8">
          <cell r="C8">
            <v>14103140708</v>
          </cell>
          <cell r="D8">
            <v>12501001646</v>
          </cell>
        </row>
        <row r="9">
          <cell r="C9">
            <v>2722047844</v>
          </cell>
          <cell r="D9">
            <v>1485126741</v>
          </cell>
        </row>
        <row r="10">
          <cell r="C10">
            <v>4196979126</v>
          </cell>
          <cell r="D10">
            <v>3753608794</v>
          </cell>
        </row>
        <row r="11">
          <cell r="C11">
            <v>49299794396</v>
          </cell>
          <cell r="D11">
            <v>47937288787</v>
          </cell>
        </row>
        <row r="12">
          <cell r="C12">
            <v>99115078362</v>
          </cell>
          <cell r="D12">
            <v>88498040026</v>
          </cell>
        </row>
        <row r="13">
          <cell r="C13">
            <v>1918748324</v>
          </cell>
          <cell r="D13">
            <v>1857888213</v>
          </cell>
        </row>
        <row r="14">
          <cell r="C14">
            <v>169782561060</v>
          </cell>
          <cell r="D14">
            <v>166808478917</v>
          </cell>
        </row>
        <row r="15">
          <cell r="C15">
            <v>1458536264</v>
          </cell>
          <cell r="D15">
            <v>1559143989</v>
          </cell>
        </row>
        <row r="16">
          <cell r="C16">
            <v>1755792830</v>
          </cell>
          <cell r="D16">
            <v>1659519894</v>
          </cell>
        </row>
        <row r="17">
          <cell r="C17">
            <v>18921596881</v>
          </cell>
          <cell r="D17">
            <v>11590844973</v>
          </cell>
        </row>
        <row r="18">
          <cell r="C18">
            <v>3409465236</v>
          </cell>
          <cell r="D18">
            <v>3090009110</v>
          </cell>
        </row>
        <row r="19">
          <cell r="C19">
            <v>5058772924</v>
          </cell>
          <cell r="D19">
            <v>4752483026</v>
          </cell>
        </row>
        <row r="20">
          <cell r="C20">
            <v>8046603783</v>
          </cell>
          <cell r="D20">
            <v>7496289957</v>
          </cell>
        </row>
        <row r="21">
          <cell r="C21">
            <v>6287752072</v>
          </cell>
          <cell r="D21">
            <v>6094872515</v>
          </cell>
        </row>
        <row r="22">
          <cell r="C22">
            <v>4981189600</v>
          </cell>
          <cell r="D22">
            <v>4648361324</v>
          </cell>
        </row>
        <row r="23">
          <cell r="C23">
            <v>6418102048</v>
          </cell>
          <cell r="D23">
            <v>6381179166</v>
          </cell>
        </row>
        <row r="24">
          <cell r="C24">
            <v>6804880602</v>
          </cell>
          <cell r="D24">
            <v>6514466938</v>
          </cell>
        </row>
        <row r="25">
          <cell r="C25">
            <v>10091991976</v>
          </cell>
          <cell r="D25">
            <v>9243946584</v>
          </cell>
        </row>
        <row r="26">
          <cell r="C26">
            <v>9658149342</v>
          </cell>
          <cell r="D26">
            <v>9036854269</v>
          </cell>
        </row>
        <row r="27">
          <cell r="C27">
            <v>6062151424</v>
          </cell>
          <cell r="D27">
            <v>5941215366</v>
          </cell>
        </row>
        <row r="28">
          <cell r="C28">
            <v>4804598017</v>
          </cell>
          <cell r="D28">
            <v>4541460160</v>
          </cell>
        </row>
        <row r="29">
          <cell r="C29">
            <v>5611381563</v>
          </cell>
          <cell r="D29">
            <v>5561231924</v>
          </cell>
        </row>
        <row r="30">
          <cell r="C30">
            <v>5333842963.999999</v>
          </cell>
          <cell r="D30">
            <v>4940409820</v>
          </cell>
        </row>
        <row r="31">
          <cell r="C31">
            <v>4032496165</v>
          </cell>
          <cell r="D31">
            <v>3798768773</v>
          </cell>
        </row>
        <row r="32">
          <cell r="C32">
            <v>5403544423</v>
          </cell>
          <cell r="D32">
            <v>5058581825</v>
          </cell>
        </row>
        <row r="33">
          <cell r="C33">
            <v>5391113148</v>
          </cell>
          <cell r="D33">
            <v>5168625110</v>
          </cell>
        </row>
        <row r="34">
          <cell r="C34">
            <v>4743842372</v>
          </cell>
          <cell r="D34">
            <v>4850740409</v>
          </cell>
        </row>
        <row r="35">
          <cell r="C35">
            <v>4680598025</v>
          </cell>
          <cell r="D35">
            <v>4383743096</v>
          </cell>
        </row>
        <row r="36">
          <cell r="C36">
            <v>5438984884</v>
          </cell>
          <cell r="D36">
            <v>4881374987</v>
          </cell>
        </row>
        <row r="37">
          <cell r="C37">
            <v>6037737039</v>
          </cell>
          <cell r="D37">
            <v>5732523008</v>
          </cell>
        </row>
        <row r="38">
          <cell r="C38">
            <v>4943146433</v>
          </cell>
          <cell r="D38">
            <v>4906299158</v>
          </cell>
        </row>
        <row r="39">
          <cell r="C39">
            <v>6070044106</v>
          </cell>
          <cell r="D39">
            <v>5937306603</v>
          </cell>
        </row>
        <row r="40">
          <cell r="C40">
            <v>15250142521.300003</v>
          </cell>
          <cell r="D40">
            <v>14157381333.000002</v>
          </cell>
        </row>
        <row r="41">
          <cell r="C41">
            <v>8186122198.000002</v>
          </cell>
          <cell r="D41">
            <v>8054847665</v>
          </cell>
        </row>
        <row r="42">
          <cell r="C42">
            <v>7452879980</v>
          </cell>
          <cell r="D42">
            <v>7249492553</v>
          </cell>
        </row>
        <row r="43">
          <cell r="C43">
            <v>7082657820</v>
          </cell>
          <cell r="D43">
            <v>6532908871</v>
          </cell>
        </row>
        <row r="44">
          <cell r="C44">
            <v>13724443428</v>
          </cell>
          <cell r="D44">
            <v>13353467297</v>
          </cell>
        </row>
        <row r="45">
          <cell r="C45">
            <v>8067700975</v>
          </cell>
          <cell r="D45">
            <v>7496213601.999999</v>
          </cell>
        </row>
        <row r="46">
          <cell r="C46">
            <v>5988500778.000001</v>
          </cell>
          <cell r="D46">
            <v>6050242647.999999</v>
          </cell>
        </row>
        <row r="47">
          <cell r="C47">
            <v>7674605394.000002</v>
          </cell>
          <cell r="D47">
            <v>7448184931</v>
          </cell>
        </row>
        <row r="48">
          <cell r="C48">
            <v>6657482351.999998</v>
          </cell>
          <cell r="D48">
            <v>6412481064</v>
          </cell>
        </row>
        <row r="49">
          <cell r="C49">
            <v>8755267844</v>
          </cell>
          <cell r="D49">
            <v>8048214024</v>
          </cell>
        </row>
        <row r="50">
          <cell r="C50">
            <v>6672622944.000001</v>
          </cell>
          <cell r="D50">
            <v>6202747918.999999</v>
          </cell>
        </row>
        <row r="51">
          <cell r="C51">
            <v>7713117911</v>
          </cell>
          <cell r="D51">
            <v>6993687667</v>
          </cell>
        </row>
        <row r="52">
          <cell r="C52">
            <v>3641642731</v>
          </cell>
          <cell r="D52">
            <v>3783717935</v>
          </cell>
        </row>
        <row r="53">
          <cell r="C53">
            <v>11050076949</v>
          </cell>
          <cell r="D53">
            <v>10321215565.999998</v>
          </cell>
        </row>
        <row r="54">
          <cell r="C54">
            <v>10077467914.999996</v>
          </cell>
          <cell r="D54">
            <v>9409381615.999998</v>
          </cell>
        </row>
        <row r="55">
          <cell r="C55">
            <v>5559163077</v>
          </cell>
          <cell r="D55">
            <v>5168384806</v>
          </cell>
        </row>
        <row r="56">
          <cell r="C56">
            <v>9066463856</v>
          </cell>
          <cell r="D56">
            <v>8353042346</v>
          </cell>
        </row>
        <row r="57">
          <cell r="C57">
            <v>6232379763</v>
          </cell>
          <cell r="D57">
            <v>5993683727.000001</v>
          </cell>
        </row>
        <row r="58">
          <cell r="C58">
            <v>11001755245.000002</v>
          </cell>
          <cell r="D58">
            <v>10625309588</v>
          </cell>
        </row>
        <row r="59">
          <cell r="C59">
            <v>2487402759.9999995</v>
          </cell>
          <cell r="D59">
            <v>2420100680.0000005</v>
          </cell>
        </row>
        <row r="60">
          <cell r="C60">
            <v>10085130992</v>
          </cell>
          <cell r="D60">
            <v>9464007588</v>
          </cell>
        </row>
        <row r="61">
          <cell r="C61">
            <v>5659502968</v>
          </cell>
          <cell r="D61">
            <v>5669334238</v>
          </cell>
        </row>
        <row r="62">
          <cell r="C62">
            <v>15516691411</v>
          </cell>
          <cell r="D62">
            <v>16052511044</v>
          </cell>
        </row>
        <row r="63">
          <cell r="C63">
            <v>9601691443</v>
          </cell>
          <cell r="D63">
            <v>8967611859</v>
          </cell>
        </row>
        <row r="64">
          <cell r="C64">
            <v>6827390048</v>
          </cell>
          <cell r="D64">
            <v>6472299028</v>
          </cell>
        </row>
        <row r="65">
          <cell r="C65">
            <v>10073260630</v>
          </cell>
          <cell r="D65">
            <v>8892336316</v>
          </cell>
        </row>
        <row r="66">
          <cell r="C66">
            <v>5074876278</v>
          </cell>
          <cell r="D66">
            <v>4628848679</v>
          </cell>
        </row>
        <row r="67">
          <cell r="C67">
            <v>8429158283</v>
          </cell>
          <cell r="D67">
            <v>7358996760</v>
          </cell>
        </row>
        <row r="68">
          <cell r="C68">
            <v>13285056875</v>
          </cell>
          <cell r="D68">
            <v>12058742948</v>
          </cell>
        </row>
        <row r="69">
          <cell r="C69">
            <v>10579956548</v>
          </cell>
          <cell r="D69">
            <v>9667559485</v>
          </cell>
        </row>
        <row r="70">
          <cell r="C70">
            <v>9984413463</v>
          </cell>
          <cell r="D70">
            <v>9555381928</v>
          </cell>
        </row>
        <row r="71">
          <cell r="C71">
            <v>4564032034</v>
          </cell>
          <cell r="D71">
            <v>4348401449</v>
          </cell>
        </row>
        <row r="72">
          <cell r="C72">
            <v>5396808400</v>
          </cell>
          <cell r="D72">
            <v>4925787946</v>
          </cell>
        </row>
        <row r="73">
          <cell r="C73">
            <v>3510872000</v>
          </cell>
          <cell r="D73">
            <v>2733769517</v>
          </cell>
        </row>
        <row r="74">
          <cell r="C74">
            <v>1020000000</v>
          </cell>
          <cell r="D74">
            <v>919870776</v>
          </cell>
        </row>
        <row r="75">
          <cell r="C75">
            <v>36225225071</v>
          </cell>
          <cell r="D75">
            <v>32968131000</v>
          </cell>
        </row>
        <row r="76">
          <cell r="C76">
            <v>6842769168</v>
          </cell>
          <cell r="D76">
            <v>6641102686</v>
          </cell>
        </row>
        <row r="77">
          <cell r="C77">
            <v>1109458000</v>
          </cell>
          <cell r="D77">
            <v>967635556</v>
          </cell>
        </row>
        <row r="78">
          <cell r="C78">
            <v>1573168000</v>
          </cell>
          <cell r="D78">
            <v>1274635317</v>
          </cell>
        </row>
        <row r="79">
          <cell r="C79">
            <v>1866514320</v>
          </cell>
          <cell r="D79">
            <v>1558185491</v>
          </cell>
        </row>
        <row r="80">
          <cell r="C80">
            <v>1380270695</v>
          </cell>
          <cell r="D80">
            <v>1379668355</v>
          </cell>
        </row>
        <row r="81">
          <cell r="C81">
            <v>8291008960</v>
          </cell>
          <cell r="D81">
            <v>8291008960</v>
          </cell>
        </row>
        <row r="82">
          <cell r="C82">
            <v>3210151000</v>
          </cell>
          <cell r="D82">
            <v>3196261000</v>
          </cell>
        </row>
        <row r="83">
          <cell r="C83">
            <v>4390133808</v>
          </cell>
          <cell r="D83">
            <v>3506350207</v>
          </cell>
        </row>
        <row r="84">
          <cell r="C84">
            <v>3438776009</v>
          </cell>
          <cell r="D84">
            <v>2741275317</v>
          </cell>
        </row>
        <row r="85">
          <cell r="C85">
            <v>2293818102</v>
          </cell>
          <cell r="D85">
            <v>2214093219</v>
          </cell>
        </row>
        <row r="86">
          <cell r="C86">
            <v>1069323810</v>
          </cell>
          <cell r="D86">
            <v>1023593154</v>
          </cell>
        </row>
        <row r="87">
          <cell r="C87">
            <v>964208997</v>
          </cell>
          <cell r="D87">
            <v>824549915</v>
          </cell>
        </row>
        <row r="88">
          <cell r="C88">
            <v>275640400</v>
          </cell>
          <cell r="D88">
            <v>267103262</v>
          </cell>
        </row>
        <row r="89">
          <cell r="C89">
            <v>263180400</v>
          </cell>
          <cell r="D89">
            <v>261639931</v>
          </cell>
        </row>
        <row r="90">
          <cell r="C90">
            <v>73268000</v>
          </cell>
          <cell r="D90">
            <v>73268000</v>
          </cell>
        </row>
        <row r="91">
          <cell r="C91">
            <v>184630400</v>
          </cell>
          <cell r="D91">
            <v>184630400</v>
          </cell>
        </row>
        <row r="92">
          <cell r="C92">
            <v>78881852</v>
          </cell>
          <cell r="D92">
            <v>69048074</v>
          </cell>
        </row>
        <row r="93">
          <cell r="C93">
            <v>51890000</v>
          </cell>
          <cell r="D93">
            <v>51334684</v>
          </cell>
        </row>
        <row r="94">
          <cell r="C94">
            <v>278353000</v>
          </cell>
          <cell r="D94">
            <v>225085050</v>
          </cell>
        </row>
        <row r="95">
          <cell r="C95">
            <v>276000000</v>
          </cell>
          <cell r="D95">
            <v>276000000</v>
          </cell>
        </row>
        <row r="96">
          <cell r="C96">
            <v>19615525812</v>
          </cell>
          <cell r="D96">
            <v>18248541406</v>
          </cell>
        </row>
        <row r="97">
          <cell r="C97">
            <v>669500000</v>
          </cell>
          <cell r="D97">
            <v>669500000</v>
          </cell>
        </row>
        <row r="98">
          <cell r="C98">
            <v>92500000</v>
          </cell>
          <cell r="D98">
            <v>92500000</v>
          </cell>
        </row>
        <row r="99">
          <cell r="C99">
            <v>732600000</v>
          </cell>
          <cell r="D99">
            <v>685500000</v>
          </cell>
        </row>
        <row r="100">
          <cell r="C100">
            <v>567000000</v>
          </cell>
          <cell r="D100">
            <v>562500000</v>
          </cell>
        </row>
        <row r="101">
          <cell r="C101">
            <v>537000000</v>
          </cell>
          <cell r="D101">
            <v>505500000</v>
          </cell>
        </row>
        <row r="102">
          <cell r="C102">
            <v>8512518521</v>
          </cell>
          <cell r="D102">
            <v>8512518521</v>
          </cell>
        </row>
        <row r="103">
          <cell r="C103">
            <v>168686093</v>
          </cell>
          <cell r="D103">
            <v>45985572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55"/>
      <sheetName val="62"/>
    </sheetNames>
    <sheetDataSet>
      <sheetData sheetId="0">
        <row r="10">
          <cell r="D10">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s>
    <sheetDataSet>
      <sheetData sheetId="0">
        <row r="8">
          <cell r="F8">
            <v>564062644091</v>
          </cell>
        </row>
        <row r="12">
          <cell r="C12">
            <v>1000000000</v>
          </cell>
          <cell r="E12">
            <v>1969976851</v>
          </cell>
        </row>
        <row r="13">
          <cell r="C13">
            <v>1000000000</v>
          </cell>
          <cell r="E13">
            <v>52923600</v>
          </cell>
        </row>
        <row r="16">
          <cell r="E16">
            <v>16139260269</v>
          </cell>
        </row>
        <row r="17">
          <cell r="C17">
            <v>11000000000</v>
          </cell>
          <cell r="E17">
            <v>10653860467</v>
          </cell>
        </row>
        <row r="18">
          <cell r="C18">
            <v>1000000000</v>
          </cell>
          <cell r="E18">
            <v>4886951658</v>
          </cell>
        </row>
        <row r="20">
          <cell r="E20">
            <v>598448144</v>
          </cell>
          <cell r="F20">
            <v>598448144</v>
          </cell>
        </row>
        <row r="22">
          <cell r="C22">
            <v>1000000000</v>
          </cell>
          <cell r="E22">
            <v>403182386</v>
          </cell>
        </row>
        <row r="23">
          <cell r="C23">
            <v>2000000000</v>
          </cell>
          <cell r="E23">
            <v>4297085249</v>
          </cell>
        </row>
        <row r="27">
          <cell r="C27">
            <v>550000000000</v>
          </cell>
          <cell r="D27">
            <v>99000000000</v>
          </cell>
          <cell r="E27">
            <v>421619079755</v>
          </cell>
          <cell r="F27">
            <v>75891440429</v>
          </cell>
        </row>
        <row r="28">
          <cell r="C28">
            <v>196000000000</v>
          </cell>
          <cell r="D28">
            <v>35280000000</v>
          </cell>
          <cell r="E28">
            <v>206247691941</v>
          </cell>
          <cell r="F28">
            <v>37124586136</v>
          </cell>
        </row>
        <row r="29">
          <cell r="C29">
            <v>1000000000</v>
          </cell>
          <cell r="E29">
            <v>501627973</v>
          </cell>
        </row>
        <row r="30">
          <cell r="C30">
            <v>1000000000</v>
          </cell>
          <cell r="D30">
            <v>1000000000</v>
          </cell>
          <cell r="E30">
            <v>319972495</v>
          </cell>
          <cell r="F30">
            <v>319972495</v>
          </cell>
        </row>
        <row r="31">
          <cell r="C31">
            <v>255000000000</v>
          </cell>
          <cell r="E31">
            <v>203961822564</v>
          </cell>
        </row>
        <row r="32">
          <cell r="C32">
            <v>0</v>
          </cell>
          <cell r="E32">
            <v>1059480000</v>
          </cell>
        </row>
        <row r="35">
          <cell r="C35">
            <v>241000000000</v>
          </cell>
          <cell r="D35">
            <v>28920000000</v>
          </cell>
          <cell r="E35">
            <v>168035508007</v>
          </cell>
          <cell r="F35">
            <v>26663794873</v>
          </cell>
        </row>
        <row r="36">
          <cell r="C36">
            <v>90000000000</v>
          </cell>
          <cell r="D36">
            <v>23003000000</v>
          </cell>
          <cell r="E36">
            <v>66119950539</v>
          </cell>
          <cell r="F36">
            <v>21956673757</v>
          </cell>
        </row>
        <row r="42">
          <cell r="C42">
            <v>8000000000</v>
          </cell>
          <cell r="D42">
            <v>8000000000</v>
          </cell>
          <cell r="E42">
            <v>14630405484</v>
          </cell>
          <cell r="F42">
            <v>14630405484</v>
          </cell>
        </row>
        <row r="43">
          <cell r="C43">
            <v>60000000000</v>
          </cell>
          <cell r="E43">
            <v>106339380121</v>
          </cell>
        </row>
        <row r="44">
          <cell r="C44">
            <v>100000000000</v>
          </cell>
          <cell r="E44">
            <v>160057119222</v>
          </cell>
        </row>
        <row r="45">
          <cell r="E45">
            <v>405900465</v>
          </cell>
        </row>
        <row r="48">
          <cell r="C48">
            <v>58000000000</v>
          </cell>
          <cell r="D48">
            <v>9305000000</v>
          </cell>
          <cell r="E48">
            <v>67547036101</v>
          </cell>
          <cell r="F48">
            <v>23785167376</v>
          </cell>
        </row>
        <row r="63">
          <cell r="F63">
            <v>307575752146</v>
          </cell>
        </row>
        <row r="64">
          <cell r="F64">
            <v>55516403251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BS96"/>
      <sheetName val="BS97"/>
      <sheetName val="BS98"/>
      <sheetName val="BS99"/>
      <sheetName val="BS101"/>
      <sheetName val="BS102"/>
      <sheetName val="BS100"/>
      <sheetName val="Sheet1"/>
    </sheetNames>
    <sheetDataSet>
      <sheetData sheetId="0">
        <row r="5">
          <cell r="F5" t="str">
            <v>ĐV: Triệu đồng</v>
          </cell>
        </row>
      </sheetData>
      <sheetData sheetId="1">
        <row r="33">
          <cell r="F3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38"/>
  <sheetViews>
    <sheetView zoomScalePageLayoutView="0" workbookViewId="0" topLeftCell="A1">
      <selection activeCell="E10" sqref="E10"/>
    </sheetView>
  </sheetViews>
  <sheetFormatPr defaultColWidth="9.140625" defaultRowHeight="12.75"/>
  <cols>
    <col min="1" max="1" width="4.7109375" style="2" customWidth="1"/>
    <col min="2" max="2" width="23.421875" style="2" customWidth="1"/>
    <col min="3" max="3" width="26.00390625" style="2" customWidth="1"/>
    <col min="4" max="4" width="9.421875" style="2" customWidth="1"/>
    <col min="5" max="5" width="11.00390625" style="2" customWidth="1"/>
    <col min="6" max="6" width="11.140625" style="2" customWidth="1"/>
    <col min="7" max="7" width="3.00390625" style="2" bestFit="1" customWidth="1"/>
    <col min="8" max="8" width="13.421875" style="2" customWidth="1"/>
    <col min="9" max="16384" width="9.140625" style="2" customWidth="1"/>
  </cols>
  <sheetData>
    <row r="1" spans="1:6" ht="12.75">
      <c r="A1" s="11" t="s">
        <v>18</v>
      </c>
      <c r="F1" s="3" t="s">
        <v>17</v>
      </c>
    </row>
    <row r="2" ht="12.75">
      <c r="F2" s="4"/>
    </row>
    <row r="3" spans="1:6" s="6" customFormat="1" ht="16.5">
      <c r="A3" s="348" t="s">
        <v>316</v>
      </c>
      <c r="B3" s="348"/>
      <c r="C3" s="348"/>
      <c r="D3" s="348"/>
      <c r="E3" s="348"/>
      <c r="F3" s="348"/>
    </row>
    <row r="4" spans="1:6" s="6" customFormat="1" ht="16.5">
      <c r="A4" s="352" t="s">
        <v>409</v>
      </c>
      <c r="B4" s="352"/>
      <c r="C4" s="352"/>
      <c r="D4" s="352"/>
      <c r="E4" s="352"/>
      <c r="F4" s="352"/>
    </row>
    <row r="5" spans="1:6" s="6" customFormat="1" ht="16.5">
      <c r="A5" s="352" t="s">
        <v>321</v>
      </c>
      <c r="B5" s="352"/>
      <c r="C5" s="352"/>
      <c r="D5" s="352"/>
      <c r="E5" s="352"/>
      <c r="F5" s="352"/>
    </row>
    <row r="6" spans="1:6" s="6" customFormat="1" ht="12.75">
      <c r="A6" s="347"/>
      <c r="B6" s="347"/>
      <c r="C6" s="347"/>
      <c r="D6" s="347"/>
      <c r="E6" s="347"/>
      <c r="F6" s="347"/>
    </row>
    <row r="7" ht="12.75">
      <c r="F7" s="4" t="s">
        <v>36</v>
      </c>
    </row>
    <row r="8" spans="1:6" ht="12.75">
      <c r="A8" s="15" t="s">
        <v>0</v>
      </c>
      <c r="B8" s="345" t="s">
        <v>4</v>
      </c>
      <c r="C8" s="346"/>
      <c r="D8" s="16" t="s">
        <v>33</v>
      </c>
      <c r="E8" s="16" t="s">
        <v>7</v>
      </c>
      <c r="F8" s="16" t="s">
        <v>34</v>
      </c>
    </row>
    <row r="9" spans="1:6" ht="12.75">
      <c r="A9" s="33" t="s">
        <v>9</v>
      </c>
      <c r="B9" s="34" t="s">
        <v>11</v>
      </c>
      <c r="C9" s="32"/>
      <c r="D9" s="35" t="s">
        <v>13</v>
      </c>
      <c r="E9" s="35" t="s">
        <v>14</v>
      </c>
      <c r="F9" s="39" t="s">
        <v>35</v>
      </c>
    </row>
    <row r="10" spans="1:8" ht="12.75">
      <c r="A10" s="29" t="s">
        <v>9</v>
      </c>
      <c r="B10" s="30" t="s">
        <v>19</v>
      </c>
      <c r="C10" s="31"/>
      <c r="D10" s="36">
        <f>D11+D14+D18+D17</f>
        <v>1273267</v>
      </c>
      <c r="E10" s="36">
        <f>E11+E14+E18+E17</f>
        <v>1501598.815227</v>
      </c>
      <c r="F10" s="138">
        <f>E10/D10*100</f>
        <v>117.93275214287343</v>
      </c>
      <c r="H10" s="23"/>
    </row>
    <row r="11" spans="1:8" ht="12.75">
      <c r="A11" s="13">
        <v>1</v>
      </c>
      <c r="B11" s="349" t="s">
        <v>20</v>
      </c>
      <c r="C11" s="350"/>
      <c r="D11" s="37">
        <f>SUM(D12:D13)</f>
        <v>207451</v>
      </c>
      <c r="E11" s="37">
        <f>SUM(E12:E13)</f>
        <v>200970.488694</v>
      </c>
      <c r="F11" s="40">
        <f>E11/D11*100</f>
        <v>96.87612433490318</v>
      </c>
      <c r="H11" s="22"/>
    </row>
    <row r="12" spans="1:8" ht="12.75">
      <c r="A12" s="13" t="s">
        <v>23</v>
      </c>
      <c r="B12" s="349" t="s">
        <v>21</v>
      </c>
      <c r="C12" s="350"/>
      <c r="D12" s="37">
        <f>'[3]sheet1'!C10/1000000</f>
        <v>73171</v>
      </c>
      <c r="E12" s="37">
        <f>'[3]sheet1'!D10/1000000</f>
        <v>87954.462129</v>
      </c>
      <c r="F12" s="40">
        <f>E12/D12*100</f>
        <v>120.20399082833364</v>
      </c>
      <c r="H12" s="23"/>
    </row>
    <row r="13" spans="1:8" ht="12.75">
      <c r="A13" s="13" t="s">
        <v>23</v>
      </c>
      <c r="B13" s="349" t="s">
        <v>22</v>
      </c>
      <c r="C13" s="350"/>
      <c r="D13" s="37">
        <f>'[3]sheet1'!C11/1000000</f>
        <v>134280</v>
      </c>
      <c r="E13" s="37">
        <f>'[3]sheet1'!D11/1000000</f>
        <v>113016.026565</v>
      </c>
      <c r="F13" s="40">
        <f>E13/D13*100</f>
        <v>84.16445231233244</v>
      </c>
      <c r="H13" s="23"/>
    </row>
    <row r="14" spans="1:8" ht="12.75">
      <c r="A14" s="13">
        <v>2</v>
      </c>
      <c r="B14" s="349" t="s">
        <v>10</v>
      </c>
      <c r="C14" s="350"/>
      <c r="D14" s="37">
        <f>SUM(D15:D16)</f>
        <v>1043676</v>
      </c>
      <c r="E14" s="37">
        <f>SUM(E15:E16)</f>
        <v>937536.171136</v>
      </c>
      <c r="F14" s="40">
        <f>SUM(F15:F16)</f>
        <v>240.97068282318395</v>
      </c>
      <c r="H14" s="21"/>
    </row>
    <row r="15" spans="1:8" ht="12.75">
      <c r="A15" s="13" t="s">
        <v>23</v>
      </c>
      <c r="B15" s="17" t="s">
        <v>24</v>
      </c>
      <c r="C15" s="14"/>
      <c r="D15" s="37">
        <f>'[3]sheet1'!C13/1000000</f>
        <v>983243</v>
      </c>
      <c r="E15" s="37">
        <f>'[3]sheet1'!D13/1000000</f>
        <v>843771</v>
      </c>
      <c r="F15" s="40">
        <f>E15/D15*100</f>
        <v>85.8151036925765</v>
      </c>
      <c r="H15" s="23"/>
    </row>
    <row r="16" spans="1:6" ht="12.75">
      <c r="A16" s="13" t="s">
        <v>23</v>
      </c>
      <c r="B16" s="17" t="s">
        <v>25</v>
      </c>
      <c r="C16" s="14"/>
      <c r="D16" s="37">
        <f>'[3]sheet1'!C14/1000000</f>
        <v>60433</v>
      </c>
      <c r="E16" s="37">
        <f>'[3]sheet1'!D14/1000000</f>
        <v>93765.171136</v>
      </c>
      <c r="F16" s="40">
        <f>E16/D16*100</f>
        <v>155.15557913060744</v>
      </c>
    </row>
    <row r="17" spans="1:6" ht="12.75">
      <c r="A17" s="13">
        <v>3</v>
      </c>
      <c r="B17" s="17" t="s">
        <v>12</v>
      </c>
      <c r="C17" s="14"/>
      <c r="D17" s="37"/>
      <c r="E17" s="37">
        <f>'[3]sheet1'!D16/1000000</f>
        <v>307575.752146</v>
      </c>
      <c r="F17" s="40"/>
    </row>
    <row r="18" spans="1:6" ht="12.75">
      <c r="A18" s="13">
        <v>4</v>
      </c>
      <c r="B18" s="349" t="s">
        <v>26</v>
      </c>
      <c r="C18" s="350"/>
      <c r="D18" s="37">
        <f>'[3]sheet1'!C17/1000000</f>
        <v>22140</v>
      </c>
      <c r="E18" s="37">
        <f>'[3]sheet1'!D17/1000000</f>
        <v>55516.403251</v>
      </c>
      <c r="F18" s="40"/>
    </row>
    <row r="19" spans="1:6" ht="12.75">
      <c r="A19" s="12" t="s">
        <v>11</v>
      </c>
      <c r="B19" s="18" t="s">
        <v>31</v>
      </c>
      <c r="C19" s="27"/>
      <c r="D19" s="38">
        <f>D20+D25+D28+D29</f>
        <v>1273267</v>
      </c>
      <c r="E19" s="38">
        <f>E20+E25+E28+E29</f>
        <v>1371578.967963</v>
      </c>
      <c r="F19" s="41">
        <f>E19/D19*100</f>
        <v>107.72123741234165</v>
      </c>
    </row>
    <row r="20" spans="1:6" ht="12.75">
      <c r="A20" s="12" t="s">
        <v>1</v>
      </c>
      <c r="B20" s="18" t="s">
        <v>194</v>
      </c>
      <c r="C20" s="27"/>
      <c r="D20" s="38">
        <f>SUM(D21:D24)</f>
        <v>1267079</v>
      </c>
      <c r="E20" s="38">
        <f>SUM(E21:E24)</f>
        <v>1070947.589817</v>
      </c>
      <c r="F20" s="41">
        <f>E20/D20*100</f>
        <v>84.52098012965253</v>
      </c>
    </row>
    <row r="21" spans="1:7" ht="12.75">
      <c r="A21" s="13">
        <v>1</v>
      </c>
      <c r="B21" s="17" t="s">
        <v>5</v>
      </c>
      <c r="C21" s="14"/>
      <c r="D21" s="37">
        <f>'[3]sheet1'!C20/1000000</f>
        <v>59380</v>
      </c>
      <c r="E21" s="37">
        <f>'[3]sheet1'!D20/1000000</f>
        <v>62407.978122</v>
      </c>
      <c r="F21" s="40">
        <f>E21/D21*100</f>
        <v>105.09932320983498</v>
      </c>
      <c r="G21" s="7"/>
    </row>
    <row r="22" spans="1:8" ht="12.75">
      <c r="A22" s="13">
        <v>2</v>
      </c>
      <c r="B22" s="17" t="s">
        <v>6</v>
      </c>
      <c r="C22" s="14"/>
      <c r="D22" s="37">
        <f>'[3]sheet1'!C21/1000000</f>
        <v>1181169</v>
      </c>
      <c r="E22" s="37">
        <f>'[3]sheet1'!D21/1000000</f>
        <v>1008539.611695</v>
      </c>
      <c r="F22" s="40">
        <f>E22/D22*100</f>
        <v>85.38486970916101</v>
      </c>
      <c r="G22" s="7"/>
      <c r="H22" s="225"/>
    </row>
    <row r="23" spans="1:8" ht="12.75">
      <c r="A23" s="13">
        <v>3</v>
      </c>
      <c r="B23" s="17" t="s">
        <v>27</v>
      </c>
      <c r="C23" s="14"/>
      <c r="D23" s="37">
        <f>'[3]sheet1'!C24/1000000</f>
        <v>26530</v>
      </c>
      <c r="E23" s="37"/>
      <c r="F23" s="40"/>
      <c r="H23" s="9"/>
    </row>
    <row r="24" spans="1:6" ht="12.75">
      <c r="A24" s="13">
        <v>4</v>
      </c>
      <c r="B24" s="349" t="s">
        <v>28</v>
      </c>
      <c r="C24" s="350"/>
      <c r="D24" s="37"/>
      <c r="E24" s="37"/>
      <c r="F24" s="40"/>
    </row>
    <row r="25" spans="1:6" ht="12.75">
      <c r="A25" s="12" t="s">
        <v>2</v>
      </c>
      <c r="B25" s="18" t="s">
        <v>186</v>
      </c>
      <c r="C25" s="14"/>
      <c r="D25" s="38">
        <f>SUM(D26:D27)</f>
        <v>6188</v>
      </c>
      <c r="E25" s="38">
        <f>SUM(E27:E27)</f>
        <v>5149.166019</v>
      </c>
      <c r="F25" s="41">
        <f>E25/D25*100</f>
        <v>83.21212053975437</v>
      </c>
    </row>
    <row r="26" spans="1:6" ht="12.75">
      <c r="A26" s="13">
        <v>1</v>
      </c>
      <c r="B26" s="17" t="s">
        <v>29</v>
      </c>
      <c r="C26" s="14"/>
      <c r="D26" s="37"/>
      <c r="F26" s="40"/>
    </row>
    <row r="27" spans="1:6" ht="12.75">
      <c r="A27" s="13">
        <v>2</v>
      </c>
      <c r="B27" s="17" t="s">
        <v>30</v>
      </c>
      <c r="C27" s="14"/>
      <c r="D27" s="37">
        <f>'[3]sheet1'!C28/1000000</f>
        <v>6188</v>
      </c>
      <c r="E27" s="37">
        <f>'[3]sheet1'!D26/1000000</f>
        <v>5149.166019</v>
      </c>
      <c r="F27" s="40">
        <f>E27/D27*100</f>
        <v>83.21212053975437</v>
      </c>
    </row>
    <row r="28" spans="1:6" s="11" customFormat="1" ht="12.75">
      <c r="A28" s="12" t="s">
        <v>3</v>
      </c>
      <c r="B28" s="351" t="s">
        <v>32</v>
      </c>
      <c r="C28" s="351"/>
      <c r="D28" s="174"/>
      <c r="E28" s="174">
        <f>'[3]sheet1'!$D$29/1000000+180596.554894</f>
        <v>258971.986264</v>
      </c>
      <c r="F28" s="175"/>
    </row>
    <row r="29" spans="1:6" s="11" customFormat="1" ht="12.75">
      <c r="A29" s="171" t="s">
        <v>40</v>
      </c>
      <c r="B29" s="354" t="s">
        <v>301</v>
      </c>
      <c r="C29" s="354"/>
      <c r="D29" s="172"/>
      <c r="E29" s="172">
        <f>'[3]sheet1'!$D$30/1000000</f>
        <v>36510.225863</v>
      </c>
      <c r="F29" s="173"/>
    </row>
    <row r="30" spans="1:6" s="43" customFormat="1" ht="12.75">
      <c r="A30" s="353" t="s">
        <v>8</v>
      </c>
      <c r="B30" s="353"/>
      <c r="C30" s="353"/>
      <c r="D30" s="28"/>
      <c r="E30" s="28"/>
      <c r="F30" s="42"/>
    </row>
    <row r="31" spans="1:6" s="43" customFormat="1" ht="12.75">
      <c r="A31" s="122"/>
      <c r="B31" s="123"/>
      <c r="C31" s="123"/>
      <c r="D31" s="44"/>
      <c r="E31" s="44"/>
      <c r="F31" s="45"/>
    </row>
    <row r="32" spans="2:6" ht="12.75">
      <c r="B32" s="9"/>
      <c r="C32" s="9"/>
      <c r="D32" s="9"/>
      <c r="E32" s="9"/>
      <c r="F32" s="20"/>
    </row>
    <row r="33" ht="12.75">
      <c r="F33" s="20"/>
    </row>
    <row r="34" spans="2:6" ht="13.5">
      <c r="B34" s="26"/>
      <c r="C34" s="10"/>
      <c r="D34" s="10"/>
      <c r="E34" s="10"/>
      <c r="F34" s="19"/>
    </row>
    <row r="35" spans="2:6" ht="13.5">
      <c r="B35" s="25"/>
      <c r="C35" s="10"/>
      <c r="D35" s="10"/>
      <c r="E35" s="10"/>
      <c r="F35" s="8"/>
    </row>
    <row r="36" spans="2:6" ht="12.75">
      <c r="B36" s="11"/>
      <c r="C36" s="11"/>
      <c r="D36" s="11"/>
      <c r="E36" s="11"/>
      <c r="F36" s="3"/>
    </row>
    <row r="37" ht="12.75">
      <c r="F37" s="3"/>
    </row>
    <row r="38" spans="2:5" ht="12.75">
      <c r="B38" s="24"/>
      <c r="C38" s="24"/>
      <c r="D38" s="24"/>
      <c r="E38" s="24"/>
    </row>
  </sheetData>
  <sheetProtection/>
  <mergeCells count="14">
    <mergeCell ref="A30:C30"/>
    <mergeCell ref="B12:C12"/>
    <mergeCell ref="B13:C13"/>
    <mergeCell ref="B14:C14"/>
    <mergeCell ref="B18:C18"/>
    <mergeCell ref="B29:C29"/>
    <mergeCell ref="B8:C8"/>
    <mergeCell ref="A6:F6"/>
    <mergeCell ref="A3:F3"/>
    <mergeCell ref="B24:C24"/>
    <mergeCell ref="B28:C28"/>
    <mergeCell ref="B11:C11"/>
    <mergeCell ref="A4:F4"/>
    <mergeCell ref="A5:F5"/>
  </mergeCells>
  <printOptions/>
  <pageMargins left="1.2" right="0.45" top="0.7874015748031497" bottom="0.78740157480314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60"/>
  <sheetViews>
    <sheetView showZeros="0" zoomScalePageLayoutView="0" workbookViewId="0" topLeftCell="A1">
      <selection activeCell="A5" sqref="A5:H5"/>
    </sheetView>
  </sheetViews>
  <sheetFormatPr defaultColWidth="9.140625" defaultRowHeight="12.75"/>
  <cols>
    <col min="1" max="1" width="4.421875" style="232" customWidth="1"/>
    <col min="2" max="2" width="47.8515625" style="232" bestFit="1" customWidth="1"/>
    <col min="3" max="3" width="14.00390625" style="232" customWidth="1"/>
    <col min="4" max="4" width="16.57421875" style="232" customWidth="1"/>
    <col min="5" max="5" width="13.8515625" style="233" customWidth="1"/>
    <col min="6" max="6" width="14.8515625" style="233" customWidth="1"/>
    <col min="7" max="7" width="13.00390625" style="232" customWidth="1"/>
    <col min="8" max="8" width="15.00390625" style="232" customWidth="1"/>
    <col min="9" max="9" width="10.8515625" style="232" bestFit="1" customWidth="1"/>
    <col min="10" max="16384" width="9.140625" style="232" customWidth="1"/>
  </cols>
  <sheetData>
    <row r="1" spans="1:9" ht="12.75">
      <c r="A1" s="231" t="s">
        <v>18</v>
      </c>
      <c r="H1" s="234" t="s">
        <v>322</v>
      </c>
      <c r="I1" s="343" t="s">
        <v>323</v>
      </c>
    </row>
    <row r="2" ht="11.25" customHeight="1">
      <c r="H2" s="235"/>
    </row>
    <row r="3" spans="1:8" s="236" customFormat="1" ht="16.5">
      <c r="A3" s="359" t="s">
        <v>324</v>
      </c>
      <c r="B3" s="359"/>
      <c r="C3" s="359"/>
      <c r="D3" s="359"/>
      <c r="E3" s="359"/>
      <c r="F3" s="359"/>
      <c r="G3" s="359"/>
      <c r="H3" s="359"/>
    </row>
    <row r="4" spans="1:8" s="236" customFormat="1" ht="16.5">
      <c r="A4" s="358" t="str">
        <f>'BS96'!A4:F4</f>
        <v>(Ban hành kèm theo Quyết định số  3790 /QĐ-UBND ngày  27  tháng  7 năm 2021</v>
      </c>
      <c r="B4" s="358"/>
      <c r="C4" s="358"/>
      <c r="D4" s="358"/>
      <c r="E4" s="358"/>
      <c r="F4" s="358"/>
      <c r="G4" s="358"/>
      <c r="H4" s="358"/>
    </row>
    <row r="5" spans="1:8" s="237" customFormat="1" ht="16.5">
      <c r="A5" s="358" t="str">
        <f>'BS100'!A4:AA4</f>
        <v>của Ủy ban nhân dân Quận 8)</v>
      </c>
      <c r="B5" s="358"/>
      <c r="C5" s="358"/>
      <c r="D5" s="358"/>
      <c r="E5" s="358"/>
      <c r="F5" s="358"/>
      <c r="G5" s="358"/>
      <c r="H5" s="358"/>
    </row>
    <row r="6" spans="3:8" ht="12.75">
      <c r="C6" s="238"/>
      <c r="D6" s="238"/>
      <c r="F6" s="233">
        <f>'[8]sheet1'!$F$8/1000000-F10</f>
        <v>0</v>
      </c>
      <c r="H6" s="235" t="str">
        <f>'[9]BS96'!F5</f>
        <v>ĐV: Triệu đồng</v>
      </c>
    </row>
    <row r="7" spans="1:8" ht="12.75">
      <c r="A7" s="360" t="s">
        <v>0</v>
      </c>
      <c r="B7" s="362" t="s">
        <v>37</v>
      </c>
      <c r="C7" s="355" t="s">
        <v>33</v>
      </c>
      <c r="D7" s="355"/>
      <c r="E7" s="355" t="s">
        <v>7</v>
      </c>
      <c r="F7" s="355"/>
      <c r="G7" s="355" t="s">
        <v>34</v>
      </c>
      <c r="H7" s="355"/>
    </row>
    <row r="8" spans="1:8" ht="12.75">
      <c r="A8" s="361"/>
      <c r="B8" s="362"/>
      <c r="C8" s="239" t="s">
        <v>325</v>
      </c>
      <c r="D8" s="239" t="s">
        <v>326</v>
      </c>
      <c r="E8" s="240" t="s">
        <v>325</v>
      </c>
      <c r="F8" s="240" t="s">
        <v>326</v>
      </c>
      <c r="G8" s="239" t="s">
        <v>325</v>
      </c>
      <c r="H8" s="239" t="s">
        <v>326</v>
      </c>
    </row>
    <row r="9" spans="1:8" ht="12.75">
      <c r="A9" s="241" t="s">
        <v>9</v>
      </c>
      <c r="B9" s="241" t="s">
        <v>11</v>
      </c>
      <c r="C9" s="241" t="s">
        <v>13</v>
      </c>
      <c r="D9" s="241" t="s">
        <v>14</v>
      </c>
      <c r="E9" s="242" t="s">
        <v>15</v>
      </c>
      <c r="F9" s="242" t="s">
        <v>16</v>
      </c>
      <c r="G9" s="241" t="s">
        <v>327</v>
      </c>
      <c r="H9" s="243" t="s">
        <v>328</v>
      </c>
    </row>
    <row r="10" spans="1:9" ht="12.75">
      <c r="A10" s="244"/>
      <c r="B10" s="245" t="s">
        <v>329</v>
      </c>
      <c r="C10" s="246">
        <f>C11+C53+C54</f>
        <v>1577000</v>
      </c>
      <c r="D10" s="246">
        <f>D11+D53+D54</f>
        <v>204508</v>
      </c>
      <c r="E10" s="246">
        <f>E11+E53+E54</f>
        <v>1439707.403022</v>
      </c>
      <c r="F10" s="246">
        <f>F11+F53+F54</f>
        <v>564062.644091</v>
      </c>
      <c r="G10" s="247">
        <f aca="true" t="shared" si="0" ref="G10:H12">E10/C10*100</f>
        <v>91.2940648714014</v>
      </c>
      <c r="H10" s="248">
        <f>F10/D10*100</f>
        <v>275.8144640263462</v>
      </c>
      <c r="I10" s="238"/>
    </row>
    <row r="11" spans="1:9" ht="12.75">
      <c r="A11" s="249" t="s">
        <v>9</v>
      </c>
      <c r="B11" s="250" t="s">
        <v>330</v>
      </c>
      <c r="C11" s="251">
        <f>C12+C52</f>
        <v>1577000</v>
      </c>
      <c r="D11" s="251">
        <f>D12+D52</f>
        <v>204508</v>
      </c>
      <c r="E11" s="251">
        <f>E12+E52</f>
        <v>1439707.403022</v>
      </c>
      <c r="F11" s="251">
        <f>F12+F52</f>
        <v>200970.488694</v>
      </c>
      <c r="G11" s="247">
        <f t="shared" si="0"/>
        <v>91.2940648714014</v>
      </c>
      <c r="H11" s="248">
        <f t="shared" si="0"/>
        <v>98.2702332886733</v>
      </c>
      <c r="I11" s="233"/>
    </row>
    <row r="12" spans="1:9" ht="12.75">
      <c r="A12" s="249" t="s">
        <v>1</v>
      </c>
      <c r="B12" s="250" t="s">
        <v>331</v>
      </c>
      <c r="C12" s="252">
        <f>C13+C19+C25+C31+SUM(C38:C51)</f>
        <v>1577000</v>
      </c>
      <c r="D12" s="252">
        <f>D13+D19+D25+D31+SUM(D38:D51)</f>
        <v>204508</v>
      </c>
      <c r="E12" s="252">
        <f>E13+E19+E25+E31+SUM(E38:E51)</f>
        <v>1439707.403022</v>
      </c>
      <c r="F12" s="252">
        <f>F13+F19+F25+F31+SUM(F38:F51)</f>
        <v>200970.488694</v>
      </c>
      <c r="G12" s="247">
        <f t="shared" si="0"/>
        <v>91.2940648714014</v>
      </c>
      <c r="H12" s="248">
        <f t="shared" si="0"/>
        <v>98.2702332886733</v>
      </c>
      <c r="I12" s="253"/>
    </row>
    <row r="13" spans="1:9" s="260" customFormat="1" ht="12.75">
      <c r="A13" s="254">
        <v>1</v>
      </c>
      <c r="B13" s="255" t="s">
        <v>332</v>
      </c>
      <c r="C13" s="256">
        <f>SUM(C14:C15)</f>
        <v>2000</v>
      </c>
      <c r="D13" s="256">
        <f>SUM(D14:D18)</f>
        <v>0</v>
      </c>
      <c r="E13" s="256">
        <f>SUM(E14:E15)</f>
        <v>2022.900451</v>
      </c>
      <c r="F13" s="256">
        <f>SUM(F14:F18)</f>
        <v>0</v>
      </c>
      <c r="G13" s="257">
        <f>SUM(G14:G18)</f>
        <v>0</v>
      </c>
      <c r="H13" s="258">
        <f>SUM(H14:H18)</f>
        <v>0</v>
      </c>
      <c r="I13" s="259"/>
    </row>
    <row r="14" spans="1:9" ht="12.75">
      <c r="A14" s="261"/>
      <c r="B14" s="262" t="s">
        <v>333</v>
      </c>
      <c r="C14" s="263">
        <f>'[8]sheet1'!C12/1000000</f>
        <v>1000</v>
      </c>
      <c r="D14" s="264"/>
      <c r="E14" s="263">
        <f>'[8]sheet1'!E12/1000000</f>
        <v>1969.976851</v>
      </c>
      <c r="F14" s="264"/>
      <c r="G14" s="265"/>
      <c r="H14" s="266"/>
      <c r="I14" s="267"/>
    </row>
    <row r="15" spans="1:9" ht="12.75">
      <c r="A15" s="261"/>
      <c r="B15" s="262" t="s">
        <v>334</v>
      </c>
      <c r="C15" s="263">
        <f>'[8]sheet1'!C13/1000000</f>
        <v>1000</v>
      </c>
      <c r="D15" s="264"/>
      <c r="E15" s="263">
        <f>'[8]sheet1'!E13/1000000</f>
        <v>52.9236</v>
      </c>
      <c r="F15" s="264"/>
      <c r="G15" s="265"/>
      <c r="H15" s="266"/>
      <c r="I15" s="253"/>
    </row>
    <row r="16" spans="1:8" ht="12.75" customHeight="1" hidden="1">
      <c r="A16" s="261"/>
      <c r="B16" s="262" t="s">
        <v>335</v>
      </c>
      <c r="C16" s="264"/>
      <c r="D16" s="264"/>
      <c r="E16" s="263">
        <f>'[8]sheet1'!E14/1000000</f>
        <v>0</v>
      </c>
      <c r="F16" s="264"/>
      <c r="G16" s="265"/>
      <c r="H16" s="266"/>
    </row>
    <row r="17" spans="1:8" ht="12.75" customHeight="1" hidden="1">
      <c r="A17" s="261"/>
      <c r="B17" s="262" t="s">
        <v>336</v>
      </c>
      <c r="C17" s="264"/>
      <c r="D17" s="264"/>
      <c r="E17" s="263">
        <f>'[8]sheet1'!E15/1000000</f>
        <v>0</v>
      </c>
      <c r="F17" s="264"/>
      <c r="G17" s="265"/>
      <c r="H17" s="266"/>
    </row>
    <row r="18" spans="1:8" ht="12.75" customHeight="1" hidden="1">
      <c r="A18" s="261"/>
      <c r="B18" s="262" t="s">
        <v>337</v>
      </c>
      <c r="C18" s="264"/>
      <c r="D18" s="264"/>
      <c r="E18" s="263">
        <f>'[8]sheet1'!E16/1000000</f>
        <v>16139.260269</v>
      </c>
      <c r="F18" s="264"/>
      <c r="G18" s="265"/>
      <c r="H18" s="266"/>
    </row>
    <row r="19" spans="1:8" s="260" customFormat="1" ht="12.75">
      <c r="A19" s="254">
        <v>2</v>
      </c>
      <c r="B19" s="255" t="s">
        <v>338</v>
      </c>
      <c r="C19" s="268">
        <f aca="true" t="shared" si="1" ref="C19:H19">SUM(C20:C24)</f>
        <v>12000</v>
      </c>
      <c r="D19" s="256">
        <f t="shared" si="1"/>
        <v>0</v>
      </c>
      <c r="E19" s="256">
        <f>SUM(E20:E22)</f>
        <v>16139.260269</v>
      </c>
      <c r="F19" s="256">
        <f t="shared" si="1"/>
        <v>598.448144</v>
      </c>
      <c r="G19" s="258">
        <f t="shared" si="1"/>
        <v>0</v>
      </c>
      <c r="H19" s="258">
        <f t="shared" si="1"/>
        <v>0</v>
      </c>
    </row>
    <row r="20" spans="1:8" ht="12.75">
      <c r="A20" s="261"/>
      <c r="B20" s="262" t="s">
        <v>333</v>
      </c>
      <c r="C20" s="263">
        <f>'[8]sheet1'!C17/1000000</f>
        <v>11000</v>
      </c>
      <c r="D20" s="263"/>
      <c r="E20" s="263">
        <f>'[8]sheet1'!E17/1000000</f>
        <v>10653.860467</v>
      </c>
      <c r="F20" s="263">
        <f>'[8]sheet1'!$F$17/1000000</f>
        <v>0</v>
      </c>
      <c r="G20" s="269"/>
      <c r="H20" s="270"/>
    </row>
    <row r="21" spans="1:8" ht="12.75">
      <c r="A21" s="261"/>
      <c r="B21" s="262" t="s">
        <v>334</v>
      </c>
      <c r="C21" s="263">
        <f>'[8]sheet1'!C18/1000000</f>
        <v>1000</v>
      </c>
      <c r="D21" s="263"/>
      <c r="E21" s="263">
        <f>'[8]sheet1'!E18/1000000</f>
        <v>4886.951658</v>
      </c>
      <c r="F21" s="263">
        <f>'[10]sheet1'!F18/1000000</f>
        <v>0</v>
      </c>
      <c r="G21" s="269"/>
      <c r="H21" s="270"/>
    </row>
    <row r="22" spans="1:8" ht="12.75">
      <c r="A22" s="261"/>
      <c r="B22" s="262" t="s">
        <v>339</v>
      </c>
      <c r="C22" s="263">
        <f>'[8]sheet1'!C20/1000000</f>
        <v>0</v>
      </c>
      <c r="D22" s="263">
        <f>'[8]sheet1'!D20/1000000</f>
        <v>0</v>
      </c>
      <c r="E22" s="263">
        <f>'[8]sheet1'!E20/1000000</f>
        <v>598.448144</v>
      </c>
      <c r="F22" s="263">
        <f>'[8]sheet1'!F20/1000000</f>
        <v>598.448144</v>
      </c>
      <c r="G22" s="269"/>
      <c r="H22" s="270"/>
    </row>
    <row r="23" spans="1:8" ht="12.75" customHeight="1" hidden="1">
      <c r="A23" s="261"/>
      <c r="B23" s="262"/>
      <c r="C23" s="263"/>
      <c r="D23" s="263"/>
      <c r="E23" s="263"/>
      <c r="F23" s="263"/>
      <c r="G23" s="269"/>
      <c r="H23" s="270"/>
    </row>
    <row r="24" spans="1:8" ht="12.75" customHeight="1" hidden="1">
      <c r="A24" s="261"/>
      <c r="B24" s="262" t="s">
        <v>337</v>
      </c>
      <c r="C24" s="263"/>
      <c r="D24" s="263"/>
      <c r="E24" s="263"/>
      <c r="F24" s="263"/>
      <c r="G24" s="269"/>
      <c r="H24" s="270"/>
    </row>
    <row r="25" spans="1:8" s="260" customFormat="1" ht="12.75">
      <c r="A25" s="254">
        <v>3</v>
      </c>
      <c r="B25" s="255" t="s">
        <v>340</v>
      </c>
      <c r="C25" s="268">
        <f>SUM(C26:C30)</f>
        <v>3000</v>
      </c>
      <c r="D25" s="268"/>
      <c r="E25" s="268">
        <f>SUM(E26:E30)</f>
        <v>4700.267635</v>
      </c>
      <c r="F25" s="256">
        <f>SUM(F26:F30)</f>
        <v>0</v>
      </c>
      <c r="G25" s="271"/>
      <c r="H25" s="272"/>
    </row>
    <row r="26" spans="1:8" ht="12.75">
      <c r="A26" s="261"/>
      <c r="B26" s="262" t="s">
        <v>333</v>
      </c>
      <c r="C26" s="263">
        <f>'[8]sheet1'!C22/1000000</f>
        <v>1000</v>
      </c>
      <c r="D26" s="263"/>
      <c r="E26" s="263">
        <f>'[8]sheet1'!E22/1000000</f>
        <v>403.182386</v>
      </c>
      <c r="F26" s="263"/>
      <c r="G26" s="269"/>
      <c r="H26" s="270"/>
    </row>
    <row r="27" spans="1:8" ht="12.75">
      <c r="A27" s="261"/>
      <c r="B27" s="262" t="s">
        <v>334</v>
      </c>
      <c r="C27" s="263">
        <f>'[8]sheet1'!C23/1000000</f>
        <v>2000</v>
      </c>
      <c r="D27" s="263"/>
      <c r="E27" s="263">
        <f>'[8]sheet1'!E23/1000000</f>
        <v>4297.085249</v>
      </c>
      <c r="F27" s="263"/>
      <c r="G27" s="269"/>
      <c r="H27" s="270"/>
    </row>
    <row r="28" spans="1:8" ht="12.75" hidden="1">
      <c r="A28" s="261"/>
      <c r="B28" s="262" t="s">
        <v>335</v>
      </c>
      <c r="C28" s="263"/>
      <c r="D28" s="263"/>
      <c r="E28" s="263"/>
      <c r="F28" s="263"/>
      <c r="G28" s="269"/>
      <c r="H28" s="270"/>
    </row>
    <row r="29" spans="1:8" ht="12.75" hidden="1">
      <c r="A29" s="261"/>
      <c r="B29" s="262" t="s">
        <v>336</v>
      </c>
      <c r="C29" s="263"/>
      <c r="D29" s="263"/>
      <c r="E29" s="263"/>
      <c r="F29" s="263"/>
      <c r="G29" s="269"/>
      <c r="H29" s="270"/>
    </row>
    <row r="30" spans="1:8" ht="12.75" hidden="1">
      <c r="A30" s="261"/>
      <c r="B30" s="262" t="s">
        <v>341</v>
      </c>
      <c r="C30" s="263"/>
      <c r="D30" s="263"/>
      <c r="E30" s="263"/>
      <c r="F30" s="263"/>
      <c r="G30" s="269"/>
      <c r="H30" s="270"/>
    </row>
    <row r="31" spans="1:9" ht="12.75">
      <c r="A31" s="261">
        <v>4</v>
      </c>
      <c r="B31" s="262" t="s">
        <v>342</v>
      </c>
      <c r="C31" s="263">
        <f>SUM(C32:C37)</f>
        <v>748000</v>
      </c>
      <c r="D31" s="263">
        <f>SUM(D32:D37)</f>
        <v>135280</v>
      </c>
      <c r="E31" s="263">
        <f>SUM(E32:E37)</f>
        <v>628688.3721640001</v>
      </c>
      <c r="F31" s="263">
        <f>SUM(F32:F37)</f>
        <v>113335.99905999999</v>
      </c>
      <c r="G31" s="273">
        <f>E31/C31*100</f>
        <v>84.04924761550802</v>
      </c>
      <c r="H31" s="274">
        <f>F31/D31*100</f>
        <v>83.77882840035481</v>
      </c>
      <c r="I31" s="233"/>
    </row>
    <row r="32" spans="1:9" ht="12.75">
      <c r="A32" s="261"/>
      <c r="B32" s="262" t="s">
        <v>333</v>
      </c>
      <c r="C32" s="263">
        <f>'[8]sheet1'!C27/1000000</f>
        <v>550000</v>
      </c>
      <c r="D32" s="263">
        <f>'[8]sheet1'!D27/1000000</f>
        <v>99000</v>
      </c>
      <c r="E32" s="263">
        <f>'[8]sheet1'!E27/1000000</f>
        <v>421619.079755</v>
      </c>
      <c r="F32" s="263">
        <f>'[8]sheet1'!$F$27/1000000</f>
        <v>75891.440429</v>
      </c>
      <c r="G32" s="273">
        <f aca="true" t="shared" si="2" ref="G32:G50">E32/C32*100</f>
        <v>76.65801450090909</v>
      </c>
      <c r="H32" s="274">
        <f>F32/D32*100</f>
        <v>76.65802063535352</v>
      </c>
      <c r="I32" s="253"/>
    </row>
    <row r="33" spans="1:8" ht="12.75">
      <c r="A33" s="261"/>
      <c r="B33" s="262" t="s">
        <v>334</v>
      </c>
      <c r="C33" s="263">
        <f>'[8]sheet1'!C28/1000000</f>
        <v>196000</v>
      </c>
      <c r="D33" s="263">
        <f>'[8]sheet1'!D28/1000000</f>
        <v>35280</v>
      </c>
      <c r="E33" s="263">
        <f>'[8]sheet1'!E28/1000000</f>
        <v>206247.691941</v>
      </c>
      <c r="F33" s="263">
        <f>'[8]sheet1'!$F$28/1000000</f>
        <v>37124.586136</v>
      </c>
      <c r="G33" s="273">
        <f t="shared" si="2"/>
        <v>105.22841425561225</v>
      </c>
      <c r="H33" s="274">
        <f>F33/D33*100</f>
        <v>105.22841875283446</v>
      </c>
    </row>
    <row r="34" spans="1:8" ht="12.75">
      <c r="A34" s="261"/>
      <c r="B34" s="262" t="s">
        <v>335</v>
      </c>
      <c r="C34" s="263">
        <f>'[8]sheet1'!C29/1000000</f>
        <v>1000</v>
      </c>
      <c r="D34" s="264">
        <f>'[10]sheet1'!D29/1000000</f>
        <v>0</v>
      </c>
      <c r="E34" s="263">
        <f>'[8]sheet1'!E29/1000000</f>
        <v>501.627973</v>
      </c>
      <c r="F34" s="263">
        <f>'[9]BS97'!$F$33</f>
        <v>0</v>
      </c>
      <c r="G34" s="273">
        <f>E34/C34*100</f>
        <v>50.162797299999994</v>
      </c>
      <c r="H34" s="274"/>
    </row>
    <row r="35" spans="1:8" ht="12.75" hidden="1">
      <c r="A35" s="261"/>
      <c r="B35" s="262" t="s">
        <v>336</v>
      </c>
      <c r="C35" s="263"/>
      <c r="D35" s="264"/>
      <c r="E35" s="263"/>
      <c r="F35" s="264"/>
      <c r="G35" s="273"/>
      <c r="H35" s="274"/>
    </row>
    <row r="36" spans="1:8" ht="12.75">
      <c r="A36" s="261"/>
      <c r="B36" s="262" t="s">
        <v>339</v>
      </c>
      <c r="C36" s="263">
        <f>'[8]sheet1'!C30/1000000</f>
        <v>1000</v>
      </c>
      <c r="D36" s="263">
        <f>'[8]sheet1'!D30/1000000</f>
        <v>1000</v>
      </c>
      <c r="E36" s="263">
        <f>'[8]sheet1'!E30/1000000</f>
        <v>319.972495</v>
      </c>
      <c r="F36" s="263">
        <f>'[8]sheet1'!$F$30/1000000</f>
        <v>319.972495</v>
      </c>
      <c r="G36" s="273"/>
      <c r="H36" s="274"/>
    </row>
    <row r="37" spans="1:8" ht="12.75" hidden="1">
      <c r="A37" s="261"/>
      <c r="B37" s="262" t="s">
        <v>337</v>
      </c>
      <c r="C37" s="263"/>
      <c r="D37" s="263">
        <f>C37</f>
        <v>0</v>
      </c>
      <c r="E37" s="263"/>
      <c r="F37" s="263"/>
      <c r="G37" s="273"/>
      <c r="H37" s="274"/>
    </row>
    <row r="38" spans="1:8" ht="12.75">
      <c r="A38" s="261">
        <v>5</v>
      </c>
      <c r="B38" s="262" t="s">
        <v>343</v>
      </c>
      <c r="C38" s="263">
        <f>'[8]sheet1'!C31/1000000</f>
        <v>255000</v>
      </c>
      <c r="D38" s="263"/>
      <c r="E38" s="263">
        <f>'[8]sheet1'!E31/1000000</f>
        <v>203961.822564</v>
      </c>
      <c r="F38" s="263"/>
      <c r="G38" s="273">
        <f t="shared" si="2"/>
        <v>79.98502845647059</v>
      </c>
      <c r="H38" s="270"/>
    </row>
    <row r="39" spans="1:8" ht="12.75">
      <c r="A39" s="261">
        <v>6</v>
      </c>
      <c r="B39" s="262" t="s">
        <v>344</v>
      </c>
      <c r="C39" s="263">
        <f>'[8]sheet1'!C32/1000000</f>
        <v>0</v>
      </c>
      <c r="D39" s="263"/>
      <c r="E39" s="263">
        <f>'[8]sheet1'!E32/1000000</f>
        <v>1059.48</v>
      </c>
      <c r="F39" s="263"/>
      <c r="G39" s="273"/>
      <c r="H39" s="274"/>
    </row>
    <row r="40" spans="1:8" ht="12.75">
      <c r="A40" s="261">
        <v>7</v>
      </c>
      <c r="B40" s="262" t="s">
        <v>345</v>
      </c>
      <c r="C40" s="263">
        <f>'[8]sheet1'!C$35/1000000</f>
        <v>241000</v>
      </c>
      <c r="D40" s="263">
        <f>'[8]sheet1'!D35/1000000</f>
        <v>28920</v>
      </c>
      <c r="E40" s="263">
        <f>'[8]sheet1'!E$35/1000000</f>
        <v>168035.508007</v>
      </c>
      <c r="F40" s="263">
        <f>'[8]sheet1'!F35/1000000</f>
        <v>26663.794873</v>
      </c>
      <c r="G40" s="273">
        <f t="shared" si="2"/>
        <v>69.72427718132779</v>
      </c>
      <c r="H40" s="274">
        <f>F40/D40*100</f>
        <v>92.19846083333333</v>
      </c>
    </row>
    <row r="41" spans="1:8" ht="12.75">
      <c r="A41" s="261">
        <v>8</v>
      </c>
      <c r="B41" s="262" t="s">
        <v>346</v>
      </c>
      <c r="C41" s="263">
        <f>'[8]sheet1'!C36/1000000</f>
        <v>90000</v>
      </c>
      <c r="D41" s="263">
        <f>'[8]sheet1'!D36/1000000</f>
        <v>23003</v>
      </c>
      <c r="E41" s="263">
        <f>'[8]sheet1'!E36/1000000</f>
        <v>66119.950539</v>
      </c>
      <c r="F41" s="263">
        <f>'[8]sheet1'!F36/1000000</f>
        <v>21956.673757</v>
      </c>
      <c r="G41" s="273">
        <f t="shared" si="2"/>
        <v>73.46661171</v>
      </c>
      <c r="H41" s="274">
        <f>F41/D41*100</f>
        <v>95.45134876755206</v>
      </c>
    </row>
    <row r="42" spans="1:8" ht="12.75" customHeight="1" hidden="1">
      <c r="A42" s="261"/>
      <c r="B42" s="275"/>
      <c r="C42" s="264"/>
      <c r="D42" s="264"/>
      <c r="E42" s="263"/>
      <c r="F42" s="264"/>
      <c r="G42" s="273"/>
      <c r="H42" s="274"/>
    </row>
    <row r="43" spans="1:8" ht="12.75">
      <c r="A43" s="261">
        <v>9</v>
      </c>
      <c r="B43" s="262" t="s">
        <v>347</v>
      </c>
      <c r="C43" s="264"/>
      <c r="D43" s="264"/>
      <c r="E43" s="264"/>
      <c r="F43" s="264"/>
      <c r="G43" s="273"/>
      <c r="H43" s="274"/>
    </row>
    <row r="44" spans="1:8" ht="12.75">
      <c r="A44" s="261">
        <v>10</v>
      </c>
      <c r="B44" s="262" t="s">
        <v>348</v>
      </c>
      <c r="C44" s="263">
        <f>'[8]sheet1'!C42/1000000</f>
        <v>8000</v>
      </c>
      <c r="D44" s="263">
        <f>'[8]sheet1'!D42/1000000</f>
        <v>8000</v>
      </c>
      <c r="E44" s="263">
        <f>'[8]sheet1'!E42/1000000</f>
        <v>14630.405484</v>
      </c>
      <c r="F44" s="263">
        <f>'[8]sheet1'!F42/1000000</f>
        <v>14630.405484</v>
      </c>
      <c r="G44" s="273">
        <f t="shared" si="2"/>
        <v>182.88006855</v>
      </c>
      <c r="H44" s="274">
        <f>F44/D44*100</f>
        <v>182.88006855</v>
      </c>
    </row>
    <row r="45" spans="1:8" ht="12.75">
      <c r="A45" s="261">
        <v>11</v>
      </c>
      <c r="B45" s="262" t="s">
        <v>349</v>
      </c>
      <c r="C45" s="263">
        <f>'[8]sheet1'!C43/1000000</f>
        <v>60000</v>
      </c>
      <c r="D45" s="264"/>
      <c r="E45" s="263">
        <f>'[8]sheet1'!E43/1000000</f>
        <v>106339.380121</v>
      </c>
      <c r="F45" s="263"/>
      <c r="G45" s="273">
        <f t="shared" si="2"/>
        <v>177.23230020166665</v>
      </c>
      <c r="H45" s="274"/>
    </row>
    <row r="46" spans="1:8" ht="12.75">
      <c r="A46" s="261">
        <v>12</v>
      </c>
      <c r="B46" s="262" t="s">
        <v>350</v>
      </c>
      <c r="C46" s="263">
        <f>'[8]sheet1'!C44/1000000</f>
        <v>100000</v>
      </c>
      <c r="D46" s="263"/>
      <c r="E46" s="263">
        <f>'[8]sheet1'!E44/1000000</f>
        <v>160057.119222</v>
      </c>
      <c r="F46" s="263"/>
      <c r="G46" s="273">
        <f t="shared" si="2"/>
        <v>160.057119222</v>
      </c>
      <c r="H46" s="274"/>
    </row>
    <row r="47" spans="1:8" ht="12.75">
      <c r="A47" s="261">
        <v>13</v>
      </c>
      <c r="B47" s="262" t="s">
        <v>351</v>
      </c>
      <c r="C47" s="263">
        <f>'[8]sheet1'!C45/1000000</f>
        <v>0</v>
      </c>
      <c r="D47" s="264"/>
      <c r="E47" s="263">
        <f>'[8]sheet1'!E45/1000000</f>
        <v>405.900465</v>
      </c>
      <c r="F47" s="264"/>
      <c r="G47" s="273"/>
      <c r="H47" s="274"/>
    </row>
    <row r="48" spans="1:8" ht="12.75">
      <c r="A48" s="261">
        <v>14</v>
      </c>
      <c r="B48" s="262" t="s">
        <v>352</v>
      </c>
      <c r="C48" s="276"/>
      <c r="D48" s="276"/>
      <c r="E48" s="276"/>
      <c r="F48" s="276"/>
      <c r="G48" s="273"/>
      <c r="H48" s="274"/>
    </row>
    <row r="49" spans="1:8" ht="12.75">
      <c r="A49" s="261">
        <v>15</v>
      </c>
      <c r="B49" s="262" t="s">
        <v>353</v>
      </c>
      <c r="C49" s="276"/>
      <c r="D49" s="276"/>
      <c r="E49" s="276"/>
      <c r="F49" s="276"/>
      <c r="G49" s="273"/>
      <c r="H49" s="274"/>
    </row>
    <row r="50" spans="1:8" ht="12.75">
      <c r="A50" s="261">
        <v>16</v>
      </c>
      <c r="B50" s="262" t="s">
        <v>354</v>
      </c>
      <c r="C50" s="263">
        <f>'[8]sheet1'!C48/1000000</f>
        <v>58000</v>
      </c>
      <c r="D50" s="263">
        <f>'[8]sheet1'!D48/1000000</f>
        <v>9305</v>
      </c>
      <c r="E50" s="263">
        <f>'[8]sheet1'!E48/1000000</f>
        <v>67547.036101</v>
      </c>
      <c r="F50" s="263">
        <f>'[8]sheet1'!F48/1000000</f>
        <v>23785.167376</v>
      </c>
      <c r="G50" s="273">
        <f t="shared" si="2"/>
        <v>116.46040707068966</v>
      </c>
      <c r="H50" s="274">
        <f>F50/D50*100</f>
        <v>255.6170593874261</v>
      </c>
    </row>
    <row r="51" spans="1:8" ht="12.75">
      <c r="A51" s="261">
        <v>17</v>
      </c>
      <c r="B51" s="262" t="s">
        <v>355</v>
      </c>
      <c r="C51" s="263">
        <f>'[10]sheet1'!C49/1000000</f>
        <v>0</v>
      </c>
      <c r="D51" s="277"/>
      <c r="E51" s="263"/>
      <c r="F51" s="263"/>
      <c r="G51" s="273"/>
      <c r="H51" s="274"/>
    </row>
    <row r="52" spans="1:8" ht="12.75">
      <c r="A52" s="249" t="s">
        <v>2</v>
      </c>
      <c r="B52" s="250" t="s">
        <v>356</v>
      </c>
      <c r="C52" s="264"/>
      <c r="D52" s="264"/>
      <c r="E52" s="251"/>
      <c r="F52" s="251"/>
      <c r="G52" s="265"/>
      <c r="H52" s="278"/>
    </row>
    <row r="53" spans="1:8" ht="12.75">
      <c r="A53" s="249" t="s">
        <v>11</v>
      </c>
      <c r="B53" s="250" t="s">
        <v>357</v>
      </c>
      <c r="C53" s="263"/>
      <c r="D53" s="263"/>
      <c r="E53" s="279"/>
      <c r="F53" s="279">
        <f>'[8]sheet1'!F63/1000000</f>
        <v>307575.752146</v>
      </c>
      <c r="G53" s="269"/>
      <c r="H53" s="270"/>
    </row>
    <row r="54" spans="1:8" ht="12.75">
      <c r="A54" s="280" t="s">
        <v>38</v>
      </c>
      <c r="B54" s="281" t="s">
        <v>358</v>
      </c>
      <c r="C54" s="282"/>
      <c r="D54" s="283"/>
      <c r="E54" s="282"/>
      <c r="F54" s="284">
        <f>'[8]sheet1'!F64/1000000</f>
        <v>55516.403251</v>
      </c>
      <c r="G54" s="285"/>
      <c r="H54" s="286"/>
    </row>
    <row r="55" spans="1:8" ht="12.75" customHeight="1" hidden="1">
      <c r="A55" s="287"/>
      <c r="B55" s="288"/>
      <c r="C55" s="289"/>
      <c r="D55" s="289"/>
      <c r="E55" s="289"/>
      <c r="F55" s="289"/>
      <c r="G55" s="290"/>
      <c r="H55" s="291"/>
    </row>
    <row r="56" spans="1:8" ht="12.75" customHeight="1" hidden="1">
      <c r="A56" s="356"/>
      <c r="B56" s="356"/>
      <c r="C56" s="356"/>
      <c r="H56" s="292"/>
    </row>
    <row r="57" spans="1:8" ht="13.5" hidden="1">
      <c r="A57" s="357"/>
      <c r="B57" s="357"/>
      <c r="C57" s="357"/>
      <c r="D57" s="293"/>
      <c r="E57" s="294"/>
      <c r="F57" s="294"/>
      <c r="G57" s="293"/>
      <c r="H57" s="295"/>
    </row>
    <row r="58" spans="1:8" ht="13.5" hidden="1">
      <c r="A58" s="357"/>
      <c r="B58" s="357"/>
      <c r="C58" s="357"/>
      <c r="D58" s="293"/>
      <c r="E58" s="294"/>
      <c r="F58" s="294">
        <f>19658+3134</f>
        <v>22792</v>
      </c>
      <c r="G58" s="293"/>
      <c r="H58" s="295"/>
    </row>
    <row r="59" spans="2:8" ht="12.75" hidden="1">
      <c r="B59" s="231"/>
      <c r="C59" s="231"/>
      <c r="D59" s="231"/>
      <c r="E59" s="296"/>
      <c r="F59" s="296"/>
      <c r="G59" s="231"/>
      <c r="H59" s="234"/>
    </row>
    <row r="60" ht="12.75" hidden="1">
      <c r="H60" s="234"/>
    </row>
    <row r="61" ht="12.75" hidden="1"/>
  </sheetData>
  <sheetProtection/>
  <mergeCells count="11">
    <mergeCell ref="A3:H3"/>
    <mergeCell ref="A5:H5"/>
    <mergeCell ref="A7:A8"/>
    <mergeCell ref="B7:B8"/>
    <mergeCell ref="C7:D7"/>
    <mergeCell ref="E7:F7"/>
    <mergeCell ref="G7:H7"/>
    <mergeCell ref="A56:C56"/>
    <mergeCell ref="A57:C57"/>
    <mergeCell ref="A58:C58"/>
    <mergeCell ref="A4:H4"/>
  </mergeCells>
  <printOptions/>
  <pageMargins left="0.7086614173228347" right="0.7086614173228347" top="0.47" bottom="0.12" header="0.31496062992125984" footer="0.26"/>
  <pageSetup horizontalDpi="600" verticalDpi="600" orientation="landscape" paperSize="9" scale="95" r:id="rId1"/>
  <headerFooter differentFirst="1">
    <oddHeader>&amp;C&amp;P</oddHeader>
  </headerFooter>
</worksheet>
</file>

<file path=xl/worksheets/sheet3.xml><?xml version="1.0" encoding="utf-8"?>
<worksheet xmlns="http://schemas.openxmlformats.org/spreadsheetml/2006/main" xmlns:r="http://schemas.openxmlformats.org/officeDocument/2006/relationships">
  <dimension ref="A1:O47"/>
  <sheetViews>
    <sheetView zoomScalePageLayoutView="0" workbookViewId="0" topLeftCell="A1">
      <selection activeCell="O1" sqref="O1"/>
    </sheetView>
  </sheetViews>
  <sheetFormatPr defaultColWidth="9.140625" defaultRowHeight="12.75"/>
  <cols>
    <col min="1" max="1" width="4.421875" style="75" customWidth="1"/>
    <col min="2" max="2" width="41.00390625" style="47" customWidth="1"/>
    <col min="3" max="3" width="9.00390625" style="47" customWidth="1"/>
    <col min="4" max="4" width="11.00390625" style="47" customWidth="1"/>
    <col min="5" max="5" width="8.140625" style="47" customWidth="1"/>
    <col min="6" max="6" width="10.421875" style="47" customWidth="1"/>
    <col min="7" max="7" width="9.8515625" style="47" customWidth="1"/>
    <col min="8" max="8" width="8.8515625" style="57" customWidth="1"/>
    <col min="9" max="9" width="9.57421875" style="57" customWidth="1"/>
    <col min="10" max="10" width="11.7109375" style="47" customWidth="1"/>
    <col min="11" max="11" width="9.00390625" style="47" customWidth="1"/>
    <col min="12" max="12" width="3.00390625" style="51" customWidth="1"/>
    <col min="13" max="13" width="14.8515625" style="47" hidden="1" customWidth="1"/>
    <col min="14" max="14" width="13.00390625" style="47" hidden="1" customWidth="1"/>
    <col min="15" max="16" width="10.28125" style="47" customWidth="1"/>
    <col min="17" max="16384" width="9.140625" style="47" customWidth="1"/>
  </cols>
  <sheetData>
    <row r="1" spans="1:15" s="2" customFormat="1" ht="12.75">
      <c r="A1" s="72" t="s">
        <v>18</v>
      </c>
      <c r="H1" s="9"/>
      <c r="I1" s="9"/>
      <c r="J1" s="46"/>
      <c r="K1" s="3" t="s">
        <v>41</v>
      </c>
      <c r="O1" s="343" t="s">
        <v>302</v>
      </c>
    </row>
    <row r="2" spans="1:12" ht="15.75">
      <c r="A2" s="363" t="s">
        <v>79</v>
      </c>
      <c r="B2" s="363"/>
      <c r="C2" s="363"/>
      <c r="D2" s="363"/>
      <c r="E2" s="363"/>
      <c r="F2" s="363"/>
      <c r="G2" s="363"/>
      <c r="H2" s="363"/>
      <c r="I2" s="363"/>
      <c r="J2" s="363"/>
      <c r="K2" s="363"/>
      <c r="L2" s="47"/>
    </row>
    <row r="3" spans="1:12" ht="15.75">
      <c r="A3" s="363" t="s">
        <v>317</v>
      </c>
      <c r="B3" s="363"/>
      <c r="C3" s="363"/>
      <c r="D3" s="363"/>
      <c r="E3" s="363"/>
      <c r="F3" s="363"/>
      <c r="G3" s="363"/>
      <c r="H3" s="363"/>
      <c r="I3" s="363"/>
      <c r="J3" s="363"/>
      <c r="K3" s="363"/>
      <c r="L3" s="47"/>
    </row>
    <row r="4" spans="1:11" s="227" customFormat="1" ht="15.75">
      <c r="A4" s="367" t="str">
        <f>'BS96'!A4:F4</f>
        <v>(Ban hành kèm theo Quyết định số  3790 /QĐ-UBND ngày  27  tháng  7 năm 2021</v>
      </c>
      <c r="B4" s="367"/>
      <c r="C4" s="367"/>
      <c r="D4" s="367"/>
      <c r="E4" s="367"/>
      <c r="F4" s="367"/>
      <c r="G4" s="367"/>
      <c r="H4" s="367"/>
      <c r="I4" s="367"/>
      <c r="J4" s="367"/>
      <c r="K4" s="367"/>
    </row>
    <row r="5" spans="1:11" s="227" customFormat="1" ht="15.75">
      <c r="A5" s="367" t="str">
        <f>'BS96'!A5:F5</f>
        <v>của Ủy ban nhân dân Quận 8)</v>
      </c>
      <c r="B5" s="367"/>
      <c r="C5" s="367"/>
      <c r="D5" s="367"/>
      <c r="E5" s="367"/>
      <c r="F5" s="367"/>
      <c r="G5" s="367"/>
      <c r="H5" s="367"/>
      <c r="I5" s="367"/>
      <c r="J5" s="367"/>
      <c r="K5" s="367"/>
    </row>
    <row r="6" spans="3:11" ht="15.75">
      <c r="C6" s="57"/>
      <c r="D6" s="48"/>
      <c r="G6" s="94"/>
      <c r="H6" s="49"/>
      <c r="I6" s="49"/>
      <c r="J6" s="50"/>
      <c r="K6" s="4" t="str">
        <f>'BS96'!F7</f>
        <v>ĐV: Triệu đồng</v>
      </c>
    </row>
    <row r="7" spans="1:11" s="2" customFormat="1" ht="12.75">
      <c r="A7" s="365" t="s">
        <v>0</v>
      </c>
      <c r="B7" s="365" t="s">
        <v>37</v>
      </c>
      <c r="C7" s="369" t="s">
        <v>33</v>
      </c>
      <c r="D7" s="364" t="s">
        <v>68</v>
      </c>
      <c r="E7" s="364"/>
      <c r="F7" s="369" t="s">
        <v>7</v>
      </c>
      <c r="G7" s="364" t="s">
        <v>68</v>
      </c>
      <c r="H7" s="364"/>
      <c r="I7" s="364" t="s">
        <v>72</v>
      </c>
      <c r="J7" s="364"/>
      <c r="K7" s="364"/>
    </row>
    <row r="8" spans="1:11" s="2" customFormat="1" ht="38.25">
      <c r="A8" s="366"/>
      <c r="B8" s="366"/>
      <c r="C8" s="369"/>
      <c r="D8" s="115" t="s">
        <v>71</v>
      </c>
      <c r="E8" s="115" t="s">
        <v>70</v>
      </c>
      <c r="F8" s="369"/>
      <c r="G8" s="115" t="s">
        <v>69</v>
      </c>
      <c r="H8" s="115" t="s">
        <v>70</v>
      </c>
      <c r="I8" s="115" t="s">
        <v>195</v>
      </c>
      <c r="J8" s="115" t="s">
        <v>71</v>
      </c>
      <c r="K8" s="115" t="s">
        <v>70</v>
      </c>
    </row>
    <row r="9" spans="1:15" s="120" customFormat="1" ht="12">
      <c r="A9" s="116" t="s">
        <v>9</v>
      </c>
      <c r="B9" s="116" t="s">
        <v>11</v>
      </c>
      <c r="C9" s="116" t="s">
        <v>73</v>
      </c>
      <c r="D9" s="117">
        <v>2</v>
      </c>
      <c r="E9" s="117">
        <v>3</v>
      </c>
      <c r="F9" s="116" t="s">
        <v>74</v>
      </c>
      <c r="G9" s="117">
        <v>5</v>
      </c>
      <c r="H9" s="118">
        <v>6</v>
      </c>
      <c r="I9" s="119" t="s">
        <v>75</v>
      </c>
      <c r="J9" s="116" t="s">
        <v>76</v>
      </c>
      <c r="K9" s="116" t="s">
        <v>77</v>
      </c>
      <c r="O9" s="124"/>
    </row>
    <row r="10" spans="1:11" s="80" customFormat="1" ht="12.75">
      <c r="A10" s="62"/>
      <c r="B10" s="78" t="s">
        <v>42</v>
      </c>
      <c r="C10" s="79">
        <f>C11+C28+C34</f>
        <v>1273267</v>
      </c>
      <c r="D10" s="79">
        <f>D11+D28+D34</f>
        <v>1067568</v>
      </c>
      <c r="E10" s="79">
        <f>E11+E28+E34</f>
        <v>205699</v>
      </c>
      <c r="F10" s="79">
        <f>F11+F28+F34+F33</f>
        <v>1371578.967963</v>
      </c>
      <c r="G10" s="79">
        <f>G11+G28+G34+G33</f>
        <v>1146832.617694</v>
      </c>
      <c r="H10" s="79">
        <f>H11+H28+H34+H33</f>
        <v>224746.350269</v>
      </c>
      <c r="I10" s="81">
        <f aca="true" t="shared" si="0" ref="I10:K11">F10/C10*100</f>
        <v>107.72123741234165</v>
      </c>
      <c r="J10" s="81">
        <f t="shared" si="0"/>
        <v>107.42478396636092</v>
      </c>
      <c r="K10" s="81">
        <f t="shared" si="0"/>
        <v>109.25981665880728</v>
      </c>
    </row>
    <row r="11" spans="1:11" s="80" customFormat="1" ht="12.75">
      <c r="A11" s="64" t="s">
        <v>9</v>
      </c>
      <c r="B11" s="76" t="s">
        <v>43</v>
      </c>
      <c r="C11" s="74">
        <f>C12+C22+C26</f>
        <v>1267079</v>
      </c>
      <c r="D11" s="74">
        <f>D12+D22+D26</f>
        <v>1064645</v>
      </c>
      <c r="E11" s="74">
        <f>E12+E22+E26</f>
        <v>202434</v>
      </c>
      <c r="F11" s="74">
        <f>F12+F22+F26</f>
        <v>1070947.589817</v>
      </c>
      <c r="G11" s="74">
        <f>G12+G22+G26</f>
        <v>883586.124287</v>
      </c>
      <c r="H11" s="74">
        <f>H12+H22</f>
        <v>187361.46553</v>
      </c>
      <c r="I11" s="81">
        <f t="shared" si="0"/>
        <v>84.52098012965253</v>
      </c>
      <c r="J11" s="81">
        <f t="shared" si="0"/>
        <v>82.99349776564019</v>
      </c>
      <c r="K11" s="81">
        <f t="shared" si="0"/>
        <v>92.55434636968097</v>
      </c>
    </row>
    <row r="12" spans="1:11" s="80" customFormat="1" ht="12.75">
      <c r="A12" s="64" t="s">
        <v>1</v>
      </c>
      <c r="B12" s="76" t="s">
        <v>5</v>
      </c>
      <c r="C12" s="74">
        <f>C13+C21+C20</f>
        <v>59380</v>
      </c>
      <c r="D12" s="74">
        <f>D13+D21+D20</f>
        <v>59380</v>
      </c>
      <c r="E12" s="74"/>
      <c r="F12" s="74">
        <f>F13+F21+F20</f>
        <v>62407.978122</v>
      </c>
      <c r="G12" s="74">
        <f>G13+G21+G20</f>
        <v>62407.978122</v>
      </c>
      <c r="H12" s="74"/>
      <c r="I12" s="81">
        <f>F12/C12*100</f>
        <v>105.09932320983498</v>
      </c>
      <c r="J12" s="81">
        <f>G12/D12*100</f>
        <v>105.09932320983498</v>
      </c>
      <c r="K12" s="87"/>
    </row>
    <row r="13" spans="1:11" s="80" customFormat="1" ht="12.75">
      <c r="A13" s="68">
        <v>1</v>
      </c>
      <c r="B13" s="73" t="s">
        <v>49</v>
      </c>
      <c r="C13" s="141">
        <f>D13+E13</f>
        <v>59380</v>
      </c>
      <c r="D13" s="66">
        <f>'[4]sheet1'!D11/1000000</f>
        <v>59380</v>
      </c>
      <c r="E13" s="82"/>
      <c r="F13" s="66">
        <f>G13+H13</f>
        <v>59407.978122</v>
      </c>
      <c r="G13" s="66">
        <f>'[4]sheet1'!G11/1000000</f>
        <v>59407.978122</v>
      </c>
      <c r="H13" s="82"/>
      <c r="I13" s="87">
        <f>F13/C13*100</f>
        <v>100.04711707982486</v>
      </c>
      <c r="J13" s="87">
        <f>G13/D13*100</f>
        <v>100.04711707982486</v>
      </c>
      <c r="K13" s="83"/>
    </row>
    <row r="14" spans="1:11" s="80" customFormat="1" ht="12.75">
      <c r="A14" s="84"/>
      <c r="B14" s="73" t="s">
        <v>275</v>
      </c>
      <c r="C14" s="69"/>
      <c r="D14" s="85"/>
      <c r="E14" s="85"/>
      <c r="F14" s="85"/>
      <c r="G14" s="85"/>
      <c r="H14" s="85"/>
      <c r="I14" s="86"/>
      <c r="J14" s="87"/>
      <c r="K14" s="87"/>
    </row>
    <row r="15" spans="1:11" s="80" customFormat="1" ht="12.75">
      <c r="A15" s="139" t="s">
        <v>276</v>
      </c>
      <c r="B15" s="88" t="s">
        <v>277</v>
      </c>
      <c r="C15" s="144">
        <f>D15+E15</f>
        <v>10600</v>
      </c>
      <c r="D15" s="85">
        <f>'[4]sheet1'!D13/1000000</f>
        <v>10600</v>
      </c>
      <c r="E15" s="85"/>
      <c r="F15" s="144">
        <f>SUM(G15:H15)</f>
        <v>17797.956</v>
      </c>
      <c r="G15" s="85">
        <f>'[4]sheet1'!G13/1000000</f>
        <v>17797.956</v>
      </c>
      <c r="H15" s="85"/>
      <c r="I15" s="86"/>
      <c r="J15" s="87"/>
      <c r="K15" s="87"/>
    </row>
    <row r="16" spans="1:11" s="80" customFormat="1" ht="12.75">
      <c r="A16" s="139" t="s">
        <v>276</v>
      </c>
      <c r="B16" s="88" t="s">
        <v>280</v>
      </c>
      <c r="C16" s="69"/>
      <c r="D16" s="85"/>
      <c r="E16" s="85"/>
      <c r="F16" s="85"/>
      <c r="G16" s="85"/>
      <c r="H16" s="85"/>
      <c r="I16" s="86"/>
      <c r="J16" s="87"/>
      <c r="K16" s="87"/>
    </row>
    <row r="17" spans="1:11" s="80" customFormat="1" ht="12.75">
      <c r="A17" s="84"/>
      <c r="B17" s="73" t="s">
        <v>282</v>
      </c>
      <c r="C17" s="69"/>
      <c r="D17" s="85"/>
      <c r="E17" s="85"/>
      <c r="F17" s="85"/>
      <c r="G17" s="85"/>
      <c r="H17" s="85"/>
      <c r="I17" s="86"/>
      <c r="J17" s="86"/>
      <c r="K17" s="86"/>
    </row>
    <row r="18" spans="1:12" s="80" customFormat="1" ht="12.75">
      <c r="A18" s="139" t="s">
        <v>276</v>
      </c>
      <c r="B18" s="88" t="s">
        <v>278</v>
      </c>
      <c r="C18" s="144"/>
      <c r="D18" s="144"/>
      <c r="E18" s="126"/>
      <c r="F18" s="144"/>
      <c r="G18" s="85"/>
      <c r="H18" s="126"/>
      <c r="I18" s="127"/>
      <c r="J18" s="201"/>
      <c r="K18" s="127"/>
      <c r="L18" s="89"/>
    </row>
    <row r="19" spans="1:12" s="147" customFormat="1" ht="12.75">
      <c r="A19" s="142" t="s">
        <v>276</v>
      </c>
      <c r="B19" s="143" t="s">
        <v>279</v>
      </c>
      <c r="C19" s="144">
        <f>D19+E19</f>
        <v>17160</v>
      </c>
      <c r="D19" s="85">
        <f>'[4]sheet1'!D17/1000000</f>
        <v>17160</v>
      </c>
      <c r="E19" s="144"/>
      <c r="F19" s="144">
        <f>SUM(G19:H19)</f>
        <v>19497.552885</v>
      </c>
      <c r="G19" s="85">
        <f>'[4]sheet1'!G17/1000000</f>
        <v>19497.552885</v>
      </c>
      <c r="H19" s="144"/>
      <c r="I19" s="145">
        <f>F19/C19*100</f>
        <v>113.62210305944056</v>
      </c>
      <c r="J19" s="145">
        <f>G19/D19*100</f>
        <v>113.62210305944056</v>
      </c>
      <c r="K19" s="145"/>
      <c r="L19" s="146"/>
    </row>
    <row r="20" spans="1:11" s="198" customFormat="1" ht="72">
      <c r="A20" s="176">
        <v>2</v>
      </c>
      <c r="B20" s="202" t="s">
        <v>303</v>
      </c>
      <c r="C20" s="195"/>
      <c r="D20" s="195"/>
      <c r="E20" s="195"/>
      <c r="F20" s="195"/>
      <c r="G20" s="196"/>
      <c r="H20" s="195"/>
      <c r="I20" s="197"/>
      <c r="J20" s="197"/>
      <c r="K20" s="197"/>
    </row>
    <row r="21" spans="1:11" s="198" customFormat="1" ht="24">
      <c r="A21" s="203">
        <v>3</v>
      </c>
      <c r="B21" s="202" t="s">
        <v>304</v>
      </c>
      <c r="C21" s="195"/>
      <c r="D21" s="195"/>
      <c r="E21" s="195"/>
      <c r="F21" s="195">
        <f>SUM(G21:H21)</f>
        <v>3000</v>
      </c>
      <c r="G21" s="195">
        <f>'[4]sheet1'!G19/1000000</f>
        <v>3000</v>
      </c>
      <c r="H21" s="195"/>
      <c r="I21" s="197"/>
      <c r="J21" s="197"/>
      <c r="K21" s="197"/>
    </row>
    <row r="22" spans="1:15" s="80" customFormat="1" ht="13.5" customHeight="1">
      <c r="A22" s="185" t="s">
        <v>2</v>
      </c>
      <c r="B22" s="199" t="s">
        <v>6</v>
      </c>
      <c r="C22" s="200">
        <f>D22+E22</f>
        <v>1181169</v>
      </c>
      <c r="D22" s="74">
        <f>'[4]sheet1'!D20/1000000</f>
        <v>981635</v>
      </c>
      <c r="E22" s="74">
        <f>'[4]sheet1'!E20/1000000</f>
        <v>199534</v>
      </c>
      <c r="F22" s="200">
        <f>G22+H22</f>
        <v>1008539.611695</v>
      </c>
      <c r="G22" s="74">
        <f>'[4]sheet1'!G20/1000000</f>
        <v>821178.146165</v>
      </c>
      <c r="H22" s="74">
        <f>'[4]sheet1'!H20/1000000</f>
        <v>187361.46553</v>
      </c>
      <c r="I22" s="191">
        <f aca="true" t="shared" si="1" ref="I22:J24">F22/C22*100</f>
        <v>85.38486970916101</v>
      </c>
      <c r="J22" s="191">
        <f t="shared" si="1"/>
        <v>83.65412257763833</v>
      </c>
      <c r="K22" s="191">
        <f>H22/E22*100</f>
        <v>93.89951864343921</v>
      </c>
      <c r="M22" s="90">
        <f>F22</f>
        <v>1008539.611695</v>
      </c>
      <c r="N22" s="90"/>
      <c r="O22" s="91"/>
    </row>
    <row r="23" spans="1:15" s="80" customFormat="1" ht="13.5" customHeight="1">
      <c r="A23" s="64"/>
      <c r="B23" s="73" t="s">
        <v>48</v>
      </c>
      <c r="C23" s="74"/>
      <c r="D23" s="74"/>
      <c r="E23" s="74"/>
      <c r="F23" s="74"/>
      <c r="G23" s="74"/>
      <c r="H23" s="74"/>
      <c r="I23" s="81"/>
      <c r="J23" s="81"/>
      <c r="K23" s="81"/>
      <c r="M23" s="90"/>
      <c r="N23" s="90"/>
      <c r="O23" s="91"/>
    </row>
    <row r="24" spans="1:14" s="114" customFormat="1" ht="12.75">
      <c r="A24" s="139" t="s">
        <v>276</v>
      </c>
      <c r="B24" s="88" t="s">
        <v>50</v>
      </c>
      <c r="C24" s="85">
        <f>D24+E24</f>
        <v>529374</v>
      </c>
      <c r="D24" s="85">
        <f>'[4]sheet1'!D22/1000000</f>
        <v>529041</v>
      </c>
      <c r="E24" s="85">
        <f>'[4]sheet1'!E22/1000000</f>
        <v>333</v>
      </c>
      <c r="F24" s="85">
        <f>SUM(G24:H24)</f>
        <v>409557.508495</v>
      </c>
      <c r="G24" s="85">
        <f>'[4]sheet1'!G22/1000000</f>
        <v>409345.074151</v>
      </c>
      <c r="H24" s="85">
        <f>'[4]sheet1'!H22/1000000</f>
        <v>212.434344</v>
      </c>
      <c r="I24" s="86">
        <f t="shared" si="1"/>
        <v>77.36638151760381</v>
      </c>
      <c r="J24" s="86">
        <f>G24/D24*100</f>
        <v>77.37492446729081</v>
      </c>
      <c r="K24" s="86">
        <f>H24/E24*100</f>
        <v>63.794097297297306</v>
      </c>
      <c r="M24" s="140">
        <v>1691988131</v>
      </c>
      <c r="N24" s="114" t="s">
        <v>39</v>
      </c>
    </row>
    <row r="25" spans="1:13" s="80" customFormat="1" ht="12.75">
      <c r="A25" s="139" t="s">
        <v>276</v>
      </c>
      <c r="B25" s="88" t="s">
        <v>280</v>
      </c>
      <c r="C25" s="66"/>
      <c r="D25" s="66"/>
      <c r="E25" s="66"/>
      <c r="F25" s="66"/>
      <c r="G25" s="66"/>
      <c r="H25" s="66"/>
      <c r="I25" s="87"/>
      <c r="J25" s="87"/>
      <c r="K25" s="87"/>
      <c r="M25" s="90"/>
    </row>
    <row r="26" spans="1:11" s="80" customFormat="1" ht="12.75">
      <c r="A26" s="64" t="s">
        <v>3</v>
      </c>
      <c r="B26" s="76" t="s">
        <v>27</v>
      </c>
      <c r="C26" s="97">
        <f>D26+E26</f>
        <v>26530</v>
      </c>
      <c r="D26" s="74">
        <f>'[4]sheet1'!D26/1000000</f>
        <v>23630</v>
      </c>
      <c r="E26" s="74">
        <f>'[2]pdt'!E26/1000000</f>
        <v>2900</v>
      </c>
      <c r="F26" s="74"/>
      <c r="G26" s="74"/>
      <c r="H26" s="74"/>
      <c r="I26" s="81"/>
      <c r="J26" s="81"/>
      <c r="K26" s="81"/>
    </row>
    <row r="27" spans="1:11" s="80" customFormat="1" ht="12.75">
      <c r="A27" s="64" t="s">
        <v>40</v>
      </c>
      <c r="B27" s="76" t="s">
        <v>28</v>
      </c>
      <c r="C27" s="65"/>
      <c r="D27" s="74"/>
      <c r="E27" s="74"/>
      <c r="F27" s="74"/>
      <c r="G27" s="74"/>
      <c r="H27" s="74"/>
      <c r="I27" s="81"/>
      <c r="J27" s="81"/>
      <c r="K27" s="81"/>
    </row>
    <row r="28" spans="1:11" s="80" customFormat="1" ht="12.75">
      <c r="A28" s="64" t="s">
        <v>11</v>
      </c>
      <c r="B28" s="76" t="s">
        <v>78</v>
      </c>
      <c r="C28" s="74">
        <f>C29+C31</f>
        <v>6188</v>
      </c>
      <c r="D28" s="74">
        <f>D29+D31</f>
        <v>2923</v>
      </c>
      <c r="E28" s="74">
        <f>E29+E31</f>
        <v>3265</v>
      </c>
      <c r="F28" s="74">
        <f>G28+H28</f>
        <v>5149.166019</v>
      </c>
      <c r="G28" s="74">
        <f>G29+G31</f>
        <v>2540.849419</v>
      </c>
      <c r="H28" s="74">
        <f>H29+H31</f>
        <v>2608.3166</v>
      </c>
      <c r="I28" s="81">
        <f>F28/C28*100</f>
        <v>83.21212053975437</v>
      </c>
      <c r="J28" s="81">
        <f>$F28/D28*100</f>
        <v>176.160315395142</v>
      </c>
      <c r="K28" s="81"/>
    </row>
    <row r="29" spans="1:11" s="92" customFormat="1" ht="12.75">
      <c r="A29" s="64" t="s">
        <v>1</v>
      </c>
      <c r="B29" s="76" t="s">
        <v>29</v>
      </c>
      <c r="C29" s="74"/>
      <c r="D29" s="74"/>
      <c r="E29" s="74"/>
      <c r="F29" s="74"/>
      <c r="G29" s="74"/>
      <c r="H29" s="74"/>
      <c r="I29" s="81"/>
      <c r="J29" s="81"/>
      <c r="K29" s="81"/>
    </row>
    <row r="30" spans="1:11" s="80" customFormat="1" ht="12.75" hidden="1">
      <c r="A30" s="68"/>
      <c r="B30" s="73"/>
      <c r="C30" s="66"/>
      <c r="D30" s="66"/>
      <c r="E30" s="66"/>
      <c r="F30" s="66"/>
      <c r="G30" s="66"/>
      <c r="H30" s="66"/>
      <c r="I30" s="87"/>
      <c r="J30" s="87"/>
      <c r="K30" s="87"/>
    </row>
    <row r="31" spans="1:11" s="80" customFormat="1" ht="12.75">
      <c r="A31" s="64" t="s">
        <v>2</v>
      </c>
      <c r="B31" s="76" t="s">
        <v>30</v>
      </c>
      <c r="C31" s="74">
        <f>C33+C32</f>
        <v>6188</v>
      </c>
      <c r="D31" s="74">
        <f>D33+D32</f>
        <v>2923</v>
      </c>
      <c r="E31" s="74">
        <f>E33+E32</f>
        <v>3265</v>
      </c>
      <c r="F31" s="74">
        <f>F32</f>
        <v>5149.166019</v>
      </c>
      <c r="G31" s="74">
        <f>G32</f>
        <v>2540.849419</v>
      </c>
      <c r="H31" s="74">
        <f>H32</f>
        <v>2608.3166</v>
      </c>
      <c r="I31" s="81">
        <f>F31/C31*100</f>
        <v>83.21212053975437</v>
      </c>
      <c r="J31" s="81">
        <f>G31/D31*100</f>
        <v>86.92608344166952</v>
      </c>
      <c r="K31" s="74"/>
    </row>
    <row r="32" spans="1:11" s="80" customFormat="1" ht="12.75">
      <c r="A32" s="68">
        <v>1</v>
      </c>
      <c r="B32" s="125" t="s">
        <v>281</v>
      </c>
      <c r="C32" s="66">
        <f>D32+E32</f>
        <v>6188</v>
      </c>
      <c r="D32" s="85">
        <f>'[4]sheet1'!D30/1000000</f>
        <v>2923</v>
      </c>
      <c r="E32" s="85">
        <f>'[4]sheet1'!E30/1000000</f>
        <v>3265</v>
      </c>
      <c r="F32" s="66">
        <f>SUM(G32:H32)</f>
        <v>5149.166019</v>
      </c>
      <c r="G32" s="66">
        <f>'[4]sheet1'!G30/1000000</f>
        <v>2540.849419</v>
      </c>
      <c r="H32" s="66">
        <f>'[4]sheet1'!H30/1000000</f>
        <v>2608.3166</v>
      </c>
      <c r="I32" s="87">
        <f>F32/C32*100</f>
        <v>83.21212053975437</v>
      </c>
      <c r="J32" s="87">
        <f>G32/D32*100</f>
        <v>86.92608344166952</v>
      </c>
      <c r="K32" s="74"/>
    </row>
    <row r="33" spans="1:11" s="80" customFormat="1" ht="12.75">
      <c r="A33" s="64" t="s">
        <v>38</v>
      </c>
      <c r="B33" s="93" t="s">
        <v>67</v>
      </c>
      <c r="C33" s="66"/>
      <c r="D33" s="66"/>
      <c r="E33" s="66"/>
      <c r="F33" s="74">
        <f>G33+H33</f>
        <v>258971.98626400004</v>
      </c>
      <c r="G33" s="74">
        <f>'[4]sheet1'!G32/1000000+164451.31916</f>
        <v>224195.41812500003</v>
      </c>
      <c r="H33" s="74">
        <f>'[4]sheet1'!H32/1000000+16145.235734</f>
        <v>34776.568139</v>
      </c>
      <c r="I33" s="87"/>
      <c r="J33" s="87"/>
      <c r="K33" s="87"/>
    </row>
    <row r="34" spans="1:11" s="80" customFormat="1" ht="14.25" customHeight="1">
      <c r="A34" s="183" t="s">
        <v>305</v>
      </c>
      <c r="B34" s="184" t="s">
        <v>306</v>
      </c>
      <c r="C34" s="71"/>
      <c r="D34" s="181"/>
      <c r="E34" s="181"/>
      <c r="F34" s="181">
        <f>G34+H34</f>
        <v>36510.225863</v>
      </c>
      <c r="G34" s="181">
        <f>'[4]sheet1'!G33/1000000</f>
        <v>36510.225863</v>
      </c>
      <c r="H34" s="181"/>
      <c r="I34" s="181"/>
      <c r="J34" s="182"/>
      <c r="K34" s="182"/>
    </row>
    <row r="35" spans="1:11" s="80" customFormat="1" ht="12.75" hidden="1">
      <c r="A35" s="177"/>
      <c r="B35" s="178"/>
      <c r="C35" s="179"/>
      <c r="D35" s="180"/>
      <c r="E35" s="180"/>
      <c r="F35" s="180"/>
      <c r="G35" s="180"/>
      <c r="H35" s="180"/>
      <c r="I35" s="180"/>
      <c r="J35" s="179"/>
      <c r="K35" s="179"/>
    </row>
    <row r="36" spans="1:11" s="2" customFormat="1" ht="12.75">
      <c r="A36" s="51" t="s">
        <v>307</v>
      </c>
      <c r="B36" s="95"/>
      <c r="C36" s="95"/>
      <c r="D36" s="55"/>
      <c r="E36" s="55"/>
      <c r="F36" s="55"/>
      <c r="G36" s="55"/>
      <c r="H36" s="55"/>
      <c r="I36" s="55"/>
      <c r="J36" s="54"/>
      <c r="K36" s="54"/>
    </row>
    <row r="37" spans="1:11" s="2" customFormat="1" ht="12.75">
      <c r="A37" s="77"/>
      <c r="B37" s="54"/>
      <c r="C37" s="54"/>
      <c r="D37" s="55"/>
      <c r="E37" s="55"/>
      <c r="F37" s="55"/>
      <c r="G37" s="55"/>
      <c r="H37" s="55"/>
      <c r="I37" s="55"/>
      <c r="J37" s="54"/>
      <c r="K37" s="54"/>
    </row>
    <row r="38" spans="1:12" s="2" customFormat="1" ht="12.75">
      <c r="A38" s="347"/>
      <c r="B38" s="347"/>
      <c r="C38" s="1"/>
      <c r="D38" s="1"/>
      <c r="E38" s="1"/>
      <c r="G38" s="347"/>
      <c r="H38" s="347"/>
      <c r="I38" s="347"/>
      <c r="J38" s="347"/>
      <c r="K38" s="347"/>
      <c r="L38" s="51"/>
    </row>
    <row r="39" spans="1:12" s="2" customFormat="1" ht="12.75">
      <c r="A39" s="347"/>
      <c r="B39" s="347"/>
      <c r="C39" s="1"/>
      <c r="G39" s="368"/>
      <c r="H39" s="368"/>
      <c r="I39" s="368"/>
      <c r="J39" s="368"/>
      <c r="K39" s="368"/>
      <c r="L39" s="51"/>
    </row>
    <row r="40" spans="1:11" s="2" customFormat="1" ht="12.75">
      <c r="A40" s="368"/>
      <c r="B40" s="368"/>
      <c r="C40" s="56"/>
      <c r="D40" s="56"/>
      <c r="E40" s="56"/>
      <c r="F40" s="56"/>
      <c r="G40" s="368"/>
      <c r="H40" s="368"/>
      <c r="I40" s="368"/>
      <c r="J40" s="368"/>
      <c r="K40" s="368"/>
    </row>
    <row r="41" spans="1:9" s="2" customFormat="1" ht="12.75">
      <c r="A41" s="1"/>
      <c r="C41" s="6"/>
      <c r="D41" s="6"/>
      <c r="E41" s="6"/>
      <c r="F41" s="6"/>
      <c r="H41" s="9"/>
      <c r="I41" s="9"/>
    </row>
    <row r="42" spans="1:9" s="2" customFormat="1" ht="12.75">
      <c r="A42" s="1"/>
      <c r="C42" s="6"/>
      <c r="D42" s="6"/>
      <c r="E42" s="6"/>
      <c r="F42" s="6"/>
      <c r="H42" s="9"/>
      <c r="I42" s="9"/>
    </row>
    <row r="43" spans="1:9" s="2" customFormat="1" ht="12.75">
      <c r="A43" s="1"/>
      <c r="C43" s="6"/>
      <c r="D43" s="6"/>
      <c r="E43" s="6"/>
      <c r="F43" s="6"/>
      <c r="H43" s="9"/>
      <c r="I43" s="9"/>
    </row>
    <row r="44" spans="1:9" s="2" customFormat="1" ht="12.75">
      <c r="A44" s="1"/>
      <c r="C44" s="6"/>
      <c r="D44" s="6"/>
      <c r="E44" s="6"/>
      <c r="F44" s="6"/>
      <c r="H44" s="9"/>
      <c r="I44" s="9"/>
    </row>
    <row r="45" spans="1:9" s="2" customFormat="1" ht="12.75">
      <c r="A45" s="1"/>
      <c r="C45" s="6"/>
      <c r="D45" s="6"/>
      <c r="E45" s="6"/>
      <c r="F45" s="6"/>
      <c r="H45" s="9"/>
      <c r="I45" s="9"/>
    </row>
    <row r="46" spans="1:9" s="2" customFormat="1" ht="12.75">
      <c r="A46" s="1"/>
      <c r="C46" s="6"/>
      <c r="D46" s="6"/>
      <c r="E46" s="6"/>
      <c r="F46" s="6"/>
      <c r="H46" s="9"/>
      <c r="I46" s="9"/>
    </row>
    <row r="47" spans="1:11" s="2" customFormat="1" ht="12.75">
      <c r="A47" s="1"/>
      <c r="C47" s="56"/>
      <c r="D47" s="56"/>
      <c r="E47" s="56"/>
      <c r="F47" s="56"/>
      <c r="G47" s="368"/>
      <c r="H47" s="368"/>
      <c r="I47" s="368"/>
      <c r="J47" s="368"/>
      <c r="K47" s="368"/>
    </row>
  </sheetData>
  <sheetProtection/>
  <mergeCells count="18">
    <mergeCell ref="A39:B39"/>
    <mergeCell ref="G39:K39"/>
    <mergeCell ref="A40:B40"/>
    <mergeCell ref="G40:K40"/>
    <mergeCell ref="G47:K47"/>
    <mergeCell ref="C7:C8"/>
    <mergeCell ref="F7:F8"/>
    <mergeCell ref="G7:H7"/>
    <mergeCell ref="I7:K7"/>
    <mergeCell ref="B7:B8"/>
    <mergeCell ref="A2:K2"/>
    <mergeCell ref="D7:E7"/>
    <mergeCell ref="A38:B38"/>
    <mergeCell ref="G38:K38"/>
    <mergeCell ref="A7:A8"/>
    <mergeCell ref="A3:K3"/>
    <mergeCell ref="A4:K4"/>
    <mergeCell ref="A5:K5"/>
  </mergeCells>
  <printOptions/>
  <pageMargins left="0.96" right="0.48" top="0.53" bottom="0.2"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65505"/>
  <sheetViews>
    <sheetView zoomScalePageLayoutView="0" workbookViewId="0" topLeftCell="A1">
      <selection activeCell="A6" sqref="A6:E6"/>
    </sheetView>
  </sheetViews>
  <sheetFormatPr defaultColWidth="8.8515625" defaultRowHeight="12.75"/>
  <cols>
    <col min="1" max="1" width="6.28125" style="1" customWidth="1"/>
    <col min="2" max="2" width="47.28125" style="2" customWidth="1"/>
    <col min="3" max="3" width="13.28125" style="9" customWidth="1"/>
    <col min="4" max="4" width="12.57421875" style="9" customWidth="1"/>
    <col min="5" max="5" width="12.421875" style="2" customWidth="1"/>
    <col min="6" max="16384" width="8.8515625" style="2" customWidth="1"/>
  </cols>
  <sheetData>
    <row r="1" spans="1:5" ht="12.75">
      <c r="A1" s="72" t="s">
        <v>18</v>
      </c>
      <c r="E1" s="3" t="s">
        <v>44</v>
      </c>
    </row>
    <row r="3" spans="1:5" s="5" customFormat="1" ht="16.5">
      <c r="A3" s="348" t="s">
        <v>45</v>
      </c>
      <c r="B3" s="348"/>
      <c r="C3" s="348"/>
      <c r="D3" s="348"/>
      <c r="E3" s="348"/>
    </row>
    <row r="4" spans="1:6" ht="16.5">
      <c r="A4" s="348" t="s">
        <v>318</v>
      </c>
      <c r="B4" s="348"/>
      <c r="C4" s="348"/>
      <c r="D4" s="348"/>
      <c r="E4" s="348"/>
      <c r="F4" s="58"/>
    </row>
    <row r="5" spans="1:6" ht="16.5">
      <c r="A5" s="352" t="str">
        <f>'BS96'!A4:F4</f>
        <v>(Ban hành kèm theo Quyết định số  3790 /QĐ-UBND ngày  27  tháng  7 năm 2021</v>
      </c>
      <c r="B5" s="352"/>
      <c r="C5" s="352"/>
      <c r="D5" s="352"/>
      <c r="E5" s="352"/>
      <c r="F5" s="228"/>
    </row>
    <row r="6" spans="1:6" ht="16.5">
      <c r="A6" s="352" t="s">
        <v>321</v>
      </c>
      <c r="B6" s="352"/>
      <c r="C6" s="352"/>
      <c r="D6" s="352"/>
      <c r="E6" s="352"/>
      <c r="F6" s="228"/>
    </row>
    <row r="7" spans="1:6" ht="16.5">
      <c r="A7" s="226"/>
      <c r="B7" s="226"/>
      <c r="C7" s="226"/>
      <c r="D7" s="226"/>
      <c r="E7" s="4" t="s">
        <v>36</v>
      </c>
      <c r="F7" s="226"/>
    </row>
    <row r="8" spans="1:5" ht="12.75">
      <c r="A8" s="52" t="s">
        <v>0</v>
      </c>
      <c r="B8" s="52" t="s">
        <v>37</v>
      </c>
      <c r="C8" s="59" t="s">
        <v>33</v>
      </c>
      <c r="D8" s="59" t="s">
        <v>7</v>
      </c>
      <c r="E8" s="15" t="s">
        <v>34</v>
      </c>
    </row>
    <row r="9" spans="1:5" ht="12.75">
      <c r="A9" s="15" t="s">
        <v>9</v>
      </c>
      <c r="B9" s="60" t="s">
        <v>11</v>
      </c>
      <c r="C9" s="61" t="s">
        <v>13</v>
      </c>
      <c r="D9" s="61" t="s">
        <v>14</v>
      </c>
      <c r="E9" s="39" t="s">
        <v>35</v>
      </c>
    </row>
    <row r="10" spans="1:5" ht="12.75">
      <c r="A10" s="62"/>
      <c r="B10" s="63" t="s">
        <v>42</v>
      </c>
      <c r="C10" s="101">
        <f>C12+C11+C48+C47</f>
        <v>1251287</v>
      </c>
      <c r="D10" s="101">
        <f>D12+D11+D48+D47</f>
        <v>1325605.28252</v>
      </c>
      <c r="E10" s="100">
        <f>D10/C10*100</f>
        <v>105.93934744946603</v>
      </c>
    </row>
    <row r="11" spans="1:5" ht="12.75">
      <c r="A11" s="64" t="s">
        <v>9</v>
      </c>
      <c r="B11" s="65" t="s">
        <v>46</v>
      </c>
      <c r="C11" s="97">
        <f>'[5]sheet1'!C9/1000000</f>
        <v>183719</v>
      </c>
      <c r="D11" s="97">
        <v>178772.664826</v>
      </c>
      <c r="E11" s="100">
        <f>D11/C11*100</f>
        <v>97.30766269465869</v>
      </c>
    </row>
    <row r="12" spans="1:5" ht="12.75">
      <c r="A12" s="64" t="s">
        <v>11</v>
      </c>
      <c r="B12" s="65" t="s">
        <v>47</v>
      </c>
      <c r="C12" s="97">
        <f>C14+C29+C45</f>
        <v>1067568</v>
      </c>
      <c r="D12" s="97">
        <f>D14+D29</f>
        <v>886126.9737059999</v>
      </c>
      <c r="E12" s="100">
        <f>D12/C12*100</f>
        <v>83.00426518085966</v>
      </c>
    </row>
    <row r="13" spans="1:5" ht="12.75">
      <c r="A13" s="68"/>
      <c r="B13" s="69" t="s">
        <v>48</v>
      </c>
      <c r="C13" s="96"/>
      <c r="D13" s="96"/>
      <c r="E13" s="102"/>
    </row>
    <row r="14" spans="1:5" ht="12.75">
      <c r="A14" s="64" t="s">
        <v>1</v>
      </c>
      <c r="B14" s="65" t="s">
        <v>5</v>
      </c>
      <c r="C14" s="97">
        <f>C15+C27+C28</f>
        <v>59380</v>
      </c>
      <c r="D14" s="97">
        <f>D15+D27+D28</f>
        <v>62407.978122</v>
      </c>
      <c r="E14" s="100">
        <f>D14/C14*100</f>
        <v>105.09932320983498</v>
      </c>
    </row>
    <row r="15" spans="1:5" ht="12.75">
      <c r="A15" s="68">
        <v>1</v>
      </c>
      <c r="B15" s="67" t="s">
        <v>49</v>
      </c>
      <c r="C15" s="96">
        <f>'[5]sheet1'!C12/1000000</f>
        <v>59380</v>
      </c>
      <c r="D15" s="96">
        <f>'[5]sheet1'!D12/1000000</f>
        <v>59407.978122</v>
      </c>
      <c r="E15" s="102">
        <f>D15/C15*100</f>
        <v>100.04711707982486</v>
      </c>
    </row>
    <row r="16" spans="1:5" ht="12.75">
      <c r="A16" s="68"/>
      <c r="B16" s="69" t="s">
        <v>48</v>
      </c>
      <c r="C16" s="96"/>
      <c r="D16" s="96"/>
      <c r="E16" s="102"/>
    </row>
    <row r="17" spans="1:5" ht="12.75">
      <c r="A17" s="68"/>
      <c r="B17" s="67" t="s">
        <v>50</v>
      </c>
      <c r="C17" s="96">
        <f>'[5]sheet1'!C13/1000000</f>
        <v>10600</v>
      </c>
      <c r="D17" s="96">
        <f>'[5]sheet1'!D13/1000000</f>
        <v>17797.956</v>
      </c>
      <c r="E17" s="102"/>
    </row>
    <row r="18" spans="1:5" ht="12.75">
      <c r="A18" s="68"/>
      <c r="B18" s="67" t="s">
        <v>51</v>
      </c>
      <c r="C18" s="96"/>
      <c r="D18" s="96"/>
      <c r="E18" s="102"/>
    </row>
    <row r="19" spans="1:5" ht="12.75">
      <c r="A19" s="68"/>
      <c r="B19" s="67" t="s">
        <v>283</v>
      </c>
      <c r="C19" s="96"/>
      <c r="D19" s="96"/>
      <c r="E19" s="102"/>
    </row>
    <row r="20" spans="1:5" ht="12.75">
      <c r="A20" s="68"/>
      <c r="B20" s="67" t="s">
        <v>284</v>
      </c>
      <c r="C20" s="96">
        <f>'[5]sheet1'!C16/1000000</f>
        <v>461</v>
      </c>
      <c r="D20" s="96">
        <f>'[5]sheet1'!D16/1000000</f>
        <v>460.032</v>
      </c>
      <c r="E20" s="102"/>
    </row>
    <row r="21" spans="1:5" ht="12.75">
      <c r="A21" s="68"/>
      <c r="B21" s="67" t="s">
        <v>52</v>
      </c>
      <c r="C21" s="96">
        <f>'[5]sheet1'!C17/1000000</f>
        <v>4847</v>
      </c>
      <c r="D21" s="96">
        <f>'[5]sheet1'!D17/1000000</f>
        <v>286.463</v>
      </c>
      <c r="E21" s="102"/>
    </row>
    <row r="22" spans="1:5" ht="12.75">
      <c r="A22" s="68"/>
      <c r="B22" s="67" t="s">
        <v>53</v>
      </c>
      <c r="C22" s="96"/>
      <c r="D22" s="96"/>
      <c r="E22" s="102"/>
    </row>
    <row r="23" spans="1:5" ht="12.75">
      <c r="A23" s="68"/>
      <c r="B23" s="67" t="s">
        <v>55</v>
      </c>
      <c r="C23" s="96"/>
      <c r="D23" s="96"/>
      <c r="E23" s="102"/>
    </row>
    <row r="24" spans="1:5" ht="12.75">
      <c r="A24" s="68"/>
      <c r="B24" s="67" t="s">
        <v>58</v>
      </c>
      <c r="C24" s="96"/>
      <c r="D24" s="96"/>
      <c r="E24" s="102"/>
    </row>
    <row r="25" spans="1:5" ht="12.75">
      <c r="A25" s="68"/>
      <c r="B25" s="67" t="s">
        <v>57</v>
      </c>
      <c r="C25" s="96">
        <f>'[5]sheet1'!C22/1000000</f>
        <v>38372</v>
      </c>
      <c r="D25" s="96">
        <f>'[5]sheet1'!D22/1000000</f>
        <v>39827.211122</v>
      </c>
      <c r="E25" s="102"/>
    </row>
    <row r="26" spans="1:5" ht="12.75">
      <c r="A26" s="68"/>
      <c r="B26" s="67" t="s">
        <v>59</v>
      </c>
      <c r="C26" s="96"/>
      <c r="D26" s="96"/>
      <c r="E26" s="102"/>
    </row>
    <row r="27" spans="1:5" s="206" customFormat="1" ht="51">
      <c r="A27" s="186">
        <v>2</v>
      </c>
      <c r="B27" s="187" t="s">
        <v>308</v>
      </c>
      <c r="C27" s="96"/>
      <c r="D27" s="204"/>
      <c r="E27" s="205"/>
    </row>
    <row r="28" spans="1:5" s="206" customFormat="1" ht="12.75">
      <c r="A28" s="186">
        <v>3</v>
      </c>
      <c r="B28" s="187" t="s">
        <v>60</v>
      </c>
      <c r="C28" s="207"/>
      <c r="D28" s="96">
        <f>'[5]sheet1'!D27/1000000</f>
        <v>3000</v>
      </c>
      <c r="E28" s="205"/>
    </row>
    <row r="29" spans="1:5" ht="12.75">
      <c r="A29" s="64" t="s">
        <v>2</v>
      </c>
      <c r="B29" s="65" t="s">
        <v>6</v>
      </c>
      <c r="C29" s="97">
        <f>SUM(C31:C44)</f>
        <v>984558</v>
      </c>
      <c r="D29" s="97">
        <f>SUM(D31:D44)</f>
        <v>823718.9955839999</v>
      </c>
      <c r="E29" s="100">
        <f>D29/C29*100</f>
        <v>83.66383652197229</v>
      </c>
    </row>
    <row r="30" spans="1:5" ht="12.75">
      <c r="A30" s="68"/>
      <c r="B30" s="69" t="s">
        <v>48</v>
      </c>
      <c r="C30" s="96"/>
      <c r="D30" s="96"/>
      <c r="E30" s="102"/>
    </row>
    <row r="31" spans="1:5" ht="12.75">
      <c r="A31" s="70"/>
      <c r="B31" s="67" t="s">
        <v>50</v>
      </c>
      <c r="C31" s="96">
        <f>'[5]sheet1'!C29/1000000</f>
        <v>529041</v>
      </c>
      <c r="D31" s="96">
        <f>'[5]sheet1'!D29/1000000</f>
        <v>409345.074151</v>
      </c>
      <c r="E31" s="102">
        <f>D31/C31*100</f>
        <v>77.37492446729081</v>
      </c>
    </row>
    <row r="32" spans="1:5" ht="12.75">
      <c r="A32" s="70"/>
      <c r="B32" s="67" t="s">
        <v>51</v>
      </c>
      <c r="C32" s="96"/>
      <c r="D32" s="96"/>
      <c r="E32" s="102"/>
    </row>
    <row r="33" spans="1:5" ht="12.75">
      <c r="A33" s="70"/>
      <c r="B33" s="67" t="s">
        <v>283</v>
      </c>
      <c r="C33" s="96">
        <f>'[5]sheet1'!C31/1000000</f>
        <v>8291</v>
      </c>
      <c r="D33" s="96">
        <f>'[5]sheet1'!D31/1000000</f>
        <v>10143.24796</v>
      </c>
      <c r="E33" s="102">
        <f>D33/C33*100</f>
        <v>122.34046508261972</v>
      </c>
    </row>
    <row r="34" spans="1:5" ht="12.75">
      <c r="A34" s="70"/>
      <c r="B34" s="67" t="s">
        <v>284</v>
      </c>
      <c r="C34" s="96">
        <f>'[5]sheet1'!C32/1000000</f>
        <v>2962</v>
      </c>
      <c r="D34" s="96">
        <f>'[5]sheet1'!D32/1000000</f>
        <v>3186.751</v>
      </c>
      <c r="E34" s="102">
        <f>D34/C34*100</f>
        <v>107.58781228899392</v>
      </c>
    </row>
    <row r="35" spans="1:5" ht="12.75">
      <c r="A35" s="70"/>
      <c r="B35" s="67" t="s">
        <v>52</v>
      </c>
      <c r="C35" s="96">
        <f>'[5]sheet1'!C33/1000000</f>
        <v>111016</v>
      </c>
      <c r="D35" s="96">
        <f>'[5]sheet1'!D33/1000000</f>
        <v>55894.313066</v>
      </c>
      <c r="E35" s="102">
        <f>D35/C35*100</f>
        <v>50.34797962996325</v>
      </c>
    </row>
    <row r="36" spans="1:5" ht="12.75">
      <c r="A36" s="70"/>
      <c r="B36" s="67" t="s">
        <v>53</v>
      </c>
      <c r="C36" s="96">
        <f>'[5]sheet1'!C34/1000000</f>
        <v>4419</v>
      </c>
      <c r="D36" s="96">
        <f>'[5]sheet1'!D34/1000000</f>
        <v>8097.888375</v>
      </c>
      <c r="E36" s="102">
        <f>D36/C36*100</f>
        <v>183.2516038696538</v>
      </c>
    </row>
    <row r="37" spans="1:5" ht="12.75">
      <c r="A37" s="70"/>
      <c r="B37" s="67" t="s">
        <v>54</v>
      </c>
      <c r="C37" s="96"/>
      <c r="D37" s="96"/>
      <c r="E37" s="102"/>
    </row>
    <row r="38" spans="1:5" ht="12.75">
      <c r="A38" s="70"/>
      <c r="B38" s="67" t="s">
        <v>55</v>
      </c>
      <c r="C38" s="96">
        <f>'[5]sheet1'!C36/1000000</f>
        <v>2310</v>
      </c>
      <c r="D38" s="96">
        <f>'[5]sheet1'!D36/1000000</f>
        <v>1274.635317</v>
      </c>
      <c r="E38" s="102">
        <f>D38/C38*100</f>
        <v>55.17901805194805</v>
      </c>
    </row>
    <row r="39" spans="1:5" ht="12.75">
      <c r="A39" s="70"/>
      <c r="B39" s="67" t="s">
        <v>56</v>
      </c>
      <c r="C39" s="96">
        <f>'[5]sheet1'!C37/1000000</f>
        <v>87928</v>
      </c>
      <c r="D39" s="96">
        <f>'[5]sheet1'!D37/1000000</f>
        <v>85348.21714</v>
      </c>
      <c r="E39" s="102">
        <f>D39/C39*100</f>
        <v>97.06602804567372</v>
      </c>
    </row>
    <row r="40" spans="1:5" ht="12.75">
      <c r="A40" s="70"/>
      <c r="B40" s="67" t="s">
        <v>57</v>
      </c>
      <c r="C40" s="96">
        <f>'[5]sheet1'!C38/1000000</f>
        <v>64786</v>
      </c>
      <c r="D40" s="96">
        <f>'[5]sheet1'!D38/1000000</f>
        <v>51893.732249</v>
      </c>
      <c r="E40" s="102">
        <f>D40/C40*100</f>
        <v>80.10022574167259</v>
      </c>
    </row>
    <row r="41" spans="1:5" ht="12.75">
      <c r="A41" s="70"/>
      <c r="B41" s="67" t="s">
        <v>58</v>
      </c>
      <c r="C41" s="96">
        <f>'[5]sheet1'!C39/1000000</f>
        <v>71959</v>
      </c>
      <c r="D41" s="96">
        <f>'[5]sheet1'!D39/1000000</f>
        <v>62636.465032</v>
      </c>
      <c r="E41" s="102">
        <f>D41/C41*100</f>
        <v>87.04465741880793</v>
      </c>
    </row>
    <row r="42" spans="1:5" ht="12.75">
      <c r="A42" s="70"/>
      <c r="B42" s="67" t="s">
        <v>59</v>
      </c>
      <c r="C42" s="96">
        <f>'[5]sheet1'!C40/1000000</f>
        <v>92853</v>
      </c>
      <c r="D42" s="96">
        <f>'[5]sheet1'!D40/1000000</f>
        <v>132840.086244</v>
      </c>
      <c r="E42" s="102">
        <f>D42/C42*100</f>
        <v>143.06493731381863</v>
      </c>
    </row>
    <row r="43" spans="1:5" ht="12.75" customHeight="1" hidden="1">
      <c r="A43" s="70"/>
      <c r="B43" s="67"/>
      <c r="C43" s="96"/>
      <c r="D43" s="96"/>
      <c r="E43" s="102"/>
    </row>
    <row r="44" spans="1:5" ht="12.75">
      <c r="A44" s="70"/>
      <c r="B44" s="67" t="s">
        <v>285</v>
      </c>
      <c r="C44" s="96">
        <f>'[5]sheet1'!C41/1000000</f>
        <v>8993</v>
      </c>
      <c r="D44" s="96">
        <f>'[5]sheet1'!D41/1000000</f>
        <v>3058.58505</v>
      </c>
      <c r="E44" s="102">
        <f>D44/C44*100</f>
        <v>34.010731124207716</v>
      </c>
    </row>
    <row r="45" spans="1:5" ht="12.75">
      <c r="A45" s="64" t="s">
        <v>3</v>
      </c>
      <c r="B45" s="65" t="s">
        <v>27</v>
      </c>
      <c r="C45" s="97">
        <f>'[1]B85'!$C$46</f>
        <v>23630</v>
      </c>
      <c r="D45" s="96"/>
      <c r="E45" s="102"/>
    </row>
    <row r="46" spans="1:5" ht="12.75">
      <c r="A46" s="64" t="s">
        <v>40</v>
      </c>
      <c r="B46" s="65" t="s">
        <v>28</v>
      </c>
      <c r="C46" s="96"/>
      <c r="D46" s="96"/>
      <c r="E46" s="102"/>
    </row>
    <row r="47" spans="1:5" ht="12.75">
      <c r="A47" s="64" t="s">
        <v>38</v>
      </c>
      <c r="B47" s="65" t="s">
        <v>67</v>
      </c>
      <c r="C47" s="96"/>
      <c r="D47" s="97">
        <f>'[5]sheet1'!D46/1000000+164451.31916</f>
        <v>224195.41812500003</v>
      </c>
      <c r="E47" s="102"/>
    </row>
    <row r="48" spans="1:5" ht="12.75">
      <c r="A48" s="188" t="s">
        <v>305</v>
      </c>
      <c r="B48" s="189" t="s">
        <v>306</v>
      </c>
      <c r="C48" s="98"/>
      <c r="D48" s="99">
        <f>'[5]sheet1'!D47/1000000</f>
        <v>36510.225863</v>
      </c>
      <c r="E48" s="103"/>
    </row>
    <row r="65505" ht="12.75">
      <c r="B65505" s="53" t="s">
        <v>5</v>
      </c>
    </row>
  </sheetData>
  <sheetProtection/>
  <mergeCells count="4">
    <mergeCell ref="A5:E5"/>
    <mergeCell ref="A6:E6"/>
    <mergeCell ref="A4:E4"/>
    <mergeCell ref="A3:E3"/>
  </mergeCells>
  <printOptions/>
  <pageMargins left="0.86" right="0.28"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M114"/>
  <sheetViews>
    <sheetView showZeros="0" zoomScale="115" zoomScaleNormal="115" zoomScalePageLayoutView="0" workbookViewId="0" topLeftCell="A1">
      <selection activeCell="A4" sqref="A4:AA4"/>
    </sheetView>
  </sheetViews>
  <sheetFormatPr defaultColWidth="9.140625" defaultRowHeight="12.75"/>
  <cols>
    <col min="1" max="1" width="2.57421875" style="107" customWidth="1"/>
    <col min="2" max="2" width="21.8515625" style="107" customWidth="1"/>
    <col min="3" max="3" width="8.421875" style="107" customWidth="1"/>
    <col min="4" max="4" width="6.421875" style="107" customWidth="1"/>
    <col min="5" max="5" width="6.28125" style="107" customWidth="1"/>
    <col min="6" max="6" width="10.8515625" style="107" hidden="1" customWidth="1"/>
    <col min="7" max="7" width="11.8515625" style="107" hidden="1" customWidth="1"/>
    <col min="8" max="8" width="11.7109375" style="107" hidden="1" customWidth="1"/>
    <col min="9" max="9" width="10.00390625" style="107" hidden="1" customWidth="1"/>
    <col min="10" max="10" width="10.140625" style="107" hidden="1" customWidth="1"/>
    <col min="11" max="11" width="0.42578125" style="107" hidden="1" customWidth="1"/>
    <col min="12" max="12" width="5.28125" style="107" customWidth="1"/>
    <col min="13" max="13" width="4.7109375" style="107" customWidth="1"/>
    <col min="14" max="14" width="5.8515625" style="107" customWidth="1"/>
    <col min="15" max="15" width="8.8515625" style="107" customWidth="1"/>
    <col min="16" max="16" width="6.00390625" style="107" customWidth="1"/>
    <col min="17" max="17" width="7.28125" style="107" customWidth="1"/>
    <col min="18" max="18" width="6.421875" style="107" customWidth="1"/>
    <col min="19" max="19" width="4.8515625" style="107" customWidth="1"/>
    <col min="20" max="21" width="5.57421875" style="107" customWidth="1"/>
    <col min="22" max="22" width="4.421875" style="107" customWidth="1"/>
    <col min="23" max="23" width="5.7109375" style="107" customWidth="1"/>
    <col min="24" max="24" width="6.00390625" style="107" customWidth="1"/>
    <col min="25" max="25" width="5.140625" style="107" customWidth="1"/>
    <col min="26" max="26" width="4.57421875" style="107" customWidth="1"/>
    <col min="27" max="27" width="6.57421875" style="107" customWidth="1"/>
    <col min="28" max="16384" width="9.140625" style="107" customWidth="1"/>
  </cols>
  <sheetData>
    <row r="1" spans="1:39" s="105" customFormat="1" ht="12.75">
      <c r="A1" s="110" t="s">
        <v>18</v>
      </c>
      <c r="B1" s="104"/>
      <c r="C1" s="104"/>
      <c r="D1" s="104"/>
      <c r="E1" s="106"/>
      <c r="F1" s="104"/>
      <c r="G1" s="104"/>
      <c r="H1" s="104"/>
      <c r="I1" s="104"/>
      <c r="J1" s="104"/>
      <c r="K1" s="104"/>
      <c r="L1" s="104"/>
      <c r="M1" s="111"/>
      <c r="N1" s="111"/>
      <c r="O1" s="111"/>
      <c r="P1" s="111"/>
      <c r="Q1" s="104"/>
      <c r="R1" s="104"/>
      <c r="S1" s="104"/>
      <c r="T1" s="104"/>
      <c r="U1" s="104"/>
      <c r="V1" s="104"/>
      <c r="W1" s="104"/>
      <c r="X1" s="104"/>
      <c r="Y1" s="104"/>
      <c r="Z1" s="104"/>
      <c r="AA1" s="121" t="s">
        <v>159</v>
      </c>
      <c r="AB1" s="190"/>
      <c r="AC1" s="111"/>
      <c r="AD1" s="104"/>
      <c r="AE1" s="112"/>
      <c r="AF1" s="112"/>
      <c r="AG1" s="112"/>
      <c r="AH1" s="112"/>
      <c r="AI1" s="112"/>
      <c r="AJ1" s="112"/>
      <c r="AK1" s="112"/>
      <c r="AL1" s="112"/>
      <c r="AM1" s="121" t="s">
        <v>159</v>
      </c>
    </row>
    <row r="2" spans="1:39" s="105" customFormat="1" ht="12.75" customHeight="1">
      <c r="A2" s="377" t="s">
        <v>320</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131"/>
      <c r="AC2" s="131"/>
      <c r="AD2" s="131"/>
      <c r="AE2" s="131"/>
      <c r="AF2" s="131"/>
      <c r="AG2" s="131"/>
      <c r="AH2" s="131"/>
      <c r="AI2" s="131"/>
      <c r="AJ2" s="131"/>
      <c r="AK2" s="131"/>
      <c r="AL2" s="131"/>
      <c r="AM2" s="131"/>
    </row>
    <row r="3" spans="1:39" s="105" customFormat="1" ht="12.75" customHeight="1">
      <c r="A3" s="382" t="str">
        <f>'BS96'!A4:F4</f>
        <v>(Ban hành kèm theo Quyết định số  3790 /QĐ-UBND ngày  27  tháng  7 năm 2021</v>
      </c>
      <c r="B3" s="382"/>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131"/>
      <c r="AC3" s="131"/>
      <c r="AD3" s="131"/>
      <c r="AE3" s="131"/>
      <c r="AF3" s="131"/>
      <c r="AG3" s="131"/>
      <c r="AH3" s="131"/>
      <c r="AI3" s="131"/>
      <c r="AJ3" s="131"/>
      <c r="AK3" s="131"/>
      <c r="AL3" s="131"/>
      <c r="AM3" s="131"/>
    </row>
    <row r="4" spans="1:39" s="105" customFormat="1" ht="12.75" customHeight="1">
      <c r="A4" s="382" t="s">
        <v>321</v>
      </c>
      <c r="B4" s="382"/>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131"/>
      <c r="AC4" s="131"/>
      <c r="AD4" s="131"/>
      <c r="AE4" s="131"/>
      <c r="AF4" s="131"/>
      <c r="AG4" s="131"/>
      <c r="AH4" s="131"/>
      <c r="AI4" s="131"/>
      <c r="AJ4" s="131"/>
      <c r="AK4" s="131"/>
      <c r="AL4" s="131"/>
      <c r="AM4" s="131"/>
    </row>
    <row r="5" spans="1:39" s="105" customFormat="1" ht="11.25">
      <c r="A5" s="107"/>
      <c r="B5" s="104"/>
      <c r="C5" s="107"/>
      <c r="D5" s="107"/>
      <c r="E5" s="106"/>
      <c r="F5" s="104"/>
      <c r="G5" s="104"/>
      <c r="H5" s="104"/>
      <c r="I5" s="104"/>
      <c r="J5" s="104"/>
      <c r="K5" s="104"/>
      <c r="L5" s="104"/>
      <c r="M5" s="113"/>
      <c r="N5" s="112"/>
      <c r="O5" s="224"/>
      <c r="P5" s="113"/>
      <c r="Q5" s="106"/>
      <c r="R5" s="104"/>
      <c r="S5" s="106"/>
      <c r="T5" s="104"/>
      <c r="U5" s="104"/>
      <c r="V5" s="104"/>
      <c r="W5" s="106"/>
      <c r="X5" s="104"/>
      <c r="Y5" s="104"/>
      <c r="Z5" s="104"/>
      <c r="AA5" s="113" t="s">
        <v>158</v>
      </c>
      <c r="AB5" s="104"/>
      <c r="AC5" s="113"/>
      <c r="AD5" s="104"/>
      <c r="AE5" s="112"/>
      <c r="AF5" s="112"/>
      <c r="AG5" s="112"/>
      <c r="AH5" s="112"/>
      <c r="AI5" s="112"/>
      <c r="AJ5" s="112"/>
      <c r="AK5" s="112"/>
      <c r="AL5" s="112"/>
      <c r="AM5" s="113" t="s">
        <v>158</v>
      </c>
    </row>
    <row r="6" spans="1:27" s="112" customFormat="1" ht="11.25" customHeight="1">
      <c r="A6" s="370" t="s">
        <v>0</v>
      </c>
      <c r="B6" s="370" t="s">
        <v>89</v>
      </c>
      <c r="C6" s="374" t="s">
        <v>33</v>
      </c>
      <c r="D6" s="375"/>
      <c r="E6" s="375"/>
      <c r="F6" s="375"/>
      <c r="G6" s="375"/>
      <c r="H6" s="375"/>
      <c r="I6" s="375"/>
      <c r="J6" s="375"/>
      <c r="K6" s="375"/>
      <c r="L6" s="375"/>
      <c r="M6" s="375"/>
      <c r="N6" s="376"/>
      <c r="O6" s="374" t="s">
        <v>7</v>
      </c>
      <c r="P6" s="375"/>
      <c r="Q6" s="375"/>
      <c r="R6" s="375"/>
      <c r="S6" s="375"/>
      <c r="T6" s="375"/>
      <c r="U6" s="376"/>
      <c r="V6" s="374" t="s">
        <v>34</v>
      </c>
      <c r="W6" s="375"/>
      <c r="X6" s="375"/>
      <c r="Y6" s="375"/>
      <c r="Z6" s="375"/>
      <c r="AA6" s="376"/>
    </row>
    <row r="7" spans="1:27" s="128" customFormat="1" ht="11.25">
      <c r="A7" s="378"/>
      <c r="B7" s="378"/>
      <c r="C7" s="372" t="s">
        <v>80</v>
      </c>
      <c r="D7" s="370" t="s">
        <v>156</v>
      </c>
      <c r="E7" s="370" t="s">
        <v>184</v>
      </c>
      <c r="F7" s="132" t="s">
        <v>90</v>
      </c>
      <c r="G7" s="132" t="s">
        <v>91</v>
      </c>
      <c r="H7" s="132" t="s">
        <v>92</v>
      </c>
      <c r="I7" s="132" t="s">
        <v>93</v>
      </c>
      <c r="J7" s="132" t="s">
        <v>94</v>
      </c>
      <c r="K7" s="132" t="s">
        <v>95</v>
      </c>
      <c r="L7" s="379" t="s">
        <v>155</v>
      </c>
      <c r="M7" s="380"/>
      <c r="N7" s="381"/>
      <c r="O7" s="372" t="s">
        <v>80</v>
      </c>
      <c r="P7" s="370" t="s">
        <v>156</v>
      </c>
      <c r="Q7" s="370" t="s">
        <v>184</v>
      </c>
      <c r="R7" s="383" t="s">
        <v>155</v>
      </c>
      <c r="S7" s="384"/>
      <c r="T7" s="385"/>
      <c r="U7" s="370" t="s">
        <v>157</v>
      </c>
      <c r="V7" s="370" t="s">
        <v>80</v>
      </c>
      <c r="W7" s="370" t="s">
        <v>156</v>
      </c>
      <c r="X7" s="370" t="s">
        <v>184</v>
      </c>
      <c r="Y7" s="379" t="s">
        <v>155</v>
      </c>
      <c r="Z7" s="380"/>
      <c r="AA7" s="381"/>
    </row>
    <row r="8" spans="1:27" s="128" customFormat="1" ht="75" customHeight="1">
      <c r="A8" s="371"/>
      <c r="B8" s="371"/>
      <c r="C8" s="373"/>
      <c r="D8" s="371"/>
      <c r="E8" s="371"/>
      <c r="F8" s="133"/>
      <c r="G8" s="132"/>
      <c r="H8" s="133"/>
      <c r="I8" s="132"/>
      <c r="J8" s="133"/>
      <c r="K8" s="132"/>
      <c r="L8" s="134" t="s">
        <v>80</v>
      </c>
      <c r="M8" s="134" t="s">
        <v>5</v>
      </c>
      <c r="N8" s="135" t="s">
        <v>6</v>
      </c>
      <c r="O8" s="373"/>
      <c r="P8" s="371"/>
      <c r="Q8" s="371"/>
      <c r="R8" s="136" t="s">
        <v>80</v>
      </c>
      <c r="S8" s="136" t="s">
        <v>5</v>
      </c>
      <c r="T8" s="136" t="s">
        <v>6</v>
      </c>
      <c r="U8" s="371"/>
      <c r="V8" s="371"/>
      <c r="W8" s="371"/>
      <c r="X8" s="371"/>
      <c r="Y8" s="136" t="s">
        <v>80</v>
      </c>
      <c r="Z8" s="136" t="s">
        <v>5</v>
      </c>
      <c r="AA8" s="136" t="s">
        <v>6</v>
      </c>
    </row>
    <row r="9" spans="1:27" s="129" customFormat="1" ht="19.5">
      <c r="A9" s="136" t="s">
        <v>9</v>
      </c>
      <c r="B9" s="136" t="s">
        <v>11</v>
      </c>
      <c r="C9" s="137" t="s">
        <v>192</v>
      </c>
      <c r="D9" s="137">
        <v>2</v>
      </c>
      <c r="E9" s="137">
        <v>3</v>
      </c>
      <c r="F9" s="137" t="s">
        <v>15</v>
      </c>
      <c r="G9" s="137" t="s">
        <v>16</v>
      </c>
      <c r="H9" s="137" t="s">
        <v>61</v>
      </c>
      <c r="I9" s="137" t="s">
        <v>62</v>
      </c>
      <c r="J9" s="137" t="s">
        <v>63</v>
      </c>
      <c r="K9" s="137" t="s">
        <v>64</v>
      </c>
      <c r="L9" s="137" t="s">
        <v>74</v>
      </c>
      <c r="M9" s="137">
        <v>5</v>
      </c>
      <c r="N9" s="137">
        <v>6</v>
      </c>
      <c r="O9" s="137" t="s">
        <v>193</v>
      </c>
      <c r="P9" s="137">
        <v>8</v>
      </c>
      <c r="Q9" s="137">
        <v>9</v>
      </c>
      <c r="R9" s="137" t="s">
        <v>187</v>
      </c>
      <c r="S9" s="137" t="s">
        <v>82</v>
      </c>
      <c r="T9" s="137" t="s">
        <v>83</v>
      </c>
      <c r="U9" s="137" t="s">
        <v>84</v>
      </c>
      <c r="V9" s="137" t="s">
        <v>188</v>
      </c>
      <c r="W9" s="137" t="s">
        <v>185</v>
      </c>
      <c r="X9" s="137" t="s">
        <v>189</v>
      </c>
      <c r="Y9" s="137" t="s">
        <v>190</v>
      </c>
      <c r="Z9" s="136">
        <v>18</v>
      </c>
      <c r="AA9" s="137" t="s">
        <v>191</v>
      </c>
    </row>
    <row r="10" spans="1:27" s="223" customFormat="1" ht="12" customHeight="1">
      <c r="A10" s="148"/>
      <c r="B10" s="149" t="s">
        <v>81</v>
      </c>
      <c r="C10" s="130">
        <f>SUM(C11,C109,C110,C111,C112)</f>
        <v>1158726.4021732996</v>
      </c>
      <c r="D10" s="130">
        <f>SUM(D11,D109,D110,D111,D112)</f>
        <v>66030</v>
      </c>
      <c r="E10" s="130">
        <f>SUM(E11,E109,E110,Q111,E112)</f>
        <v>1079303.0669992997</v>
      </c>
      <c r="F10" s="130">
        <f aca="true" t="shared" si="0" ref="F10:K10">SUM(F11,F109)</f>
        <v>0</v>
      </c>
      <c r="G10" s="130">
        <f t="shared" si="0"/>
        <v>0</v>
      </c>
      <c r="H10" s="130">
        <f t="shared" si="0"/>
        <v>0</v>
      </c>
      <c r="I10" s="130">
        <f t="shared" si="0"/>
        <v>0</v>
      </c>
      <c r="J10" s="130">
        <f t="shared" si="0"/>
        <v>0</v>
      </c>
      <c r="K10" s="130">
        <f t="shared" si="0"/>
        <v>0</v>
      </c>
      <c r="L10" s="130">
        <f>SUM(L11,L109,L110,L111,L112)</f>
        <v>2667</v>
      </c>
      <c r="M10" s="130">
        <f>SUM(M11,M109,M110,M111,M112)</f>
        <v>0</v>
      </c>
      <c r="N10" s="130">
        <f>SUM(N11,N109,N110,N111,N112)</f>
        <v>2667</v>
      </c>
      <c r="O10" s="130">
        <f>O11+O109+O110+O111+O112+O113</f>
        <v>1325605.2825200001</v>
      </c>
      <c r="P10" s="130">
        <f>P11+P109+P110+P111+P112+P113</f>
        <v>62407.978122</v>
      </c>
      <c r="Q10" s="130">
        <f>Q11+Q109+Q110+Q111+Q112+Q113</f>
        <v>1036461.0368540004</v>
      </c>
      <c r="R10" s="130">
        <f>R11+R109+R110+R111+R112</f>
        <v>2540.849419</v>
      </c>
      <c r="S10" s="130">
        <f>S11+S109+S110+S111+S112</f>
        <v>0</v>
      </c>
      <c r="T10" s="130">
        <f>T11+T109+T110+T111+T112</f>
        <v>2540.849419</v>
      </c>
      <c r="U10" s="130">
        <f>U11+U109+U110+U111+U112</f>
        <v>224195.41812500003</v>
      </c>
      <c r="V10" s="150">
        <f aca="true" t="shared" si="1" ref="V10:X41">O10/C10*100</f>
        <v>114.40192266558384</v>
      </c>
      <c r="W10" s="150">
        <f t="shared" si="1"/>
        <v>94.51458143571104</v>
      </c>
      <c r="X10" s="150">
        <f t="shared" si="1"/>
        <v>96.0305838596003</v>
      </c>
      <c r="Y10" s="150">
        <f>R10/L10*100</f>
        <v>95.26994446944133</v>
      </c>
      <c r="Z10" s="151"/>
      <c r="AA10" s="152">
        <f>T10/N10*100</f>
        <v>95.26994446944133</v>
      </c>
    </row>
    <row r="11" spans="1:27" s="192" customFormat="1" ht="12" customHeight="1">
      <c r="A11" s="149" t="s">
        <v>1</v>
      </c>
      <c r="B11" s="153" t="s">
        <v>160</v>
      </c>
      <c r="C11" s="154">
        <f>SUM(C12:C108)</f>
        <v>945597.4021732996</v>
      </c>
      <c r="D11" s="154">
        <f>SUM(D12:D108)</f>
        <v>66030</v>
      </c>
      <c r="E11" s="154">
        <f>SUM(E12:E108)</f>
        <v>876900.4021732997</v>
      </c>
      <c r="F11" s="154">
        <f aca="true" t="shared" si="2" ref="F11:S11">SUM(F12:F107)</f>
        <v>0</v>
      </c>
      <c r="G11" s="154">
        <f t="shared" si="2"/>
        <v>0</v>
      </c>
      <c r="H11" s="154">
        <f t="shared" si="2"/>
        <v>0</v>
      </c>
      <c r="I11" s="154">
        <f t="shared" si="2"/>
        <v>0</v>
      </c>
      <c r="J11" s="154">
        <f t="shared" si="2"/>
        <v>0</v>
      </c>
      <c r="K11" s="154">
        <f t="shared" si="2"/>
        <v>0</v>
      </c>
      <c r="L11" s="154">
        <f t="shared" si="2"/>
        <v>2667</v>
      </c>
      <c r="M11" s="154">
        <f t="shared" si="2"/>
        <v>0</v>
      </c>
      <c r="N11" s="154">
        <f t="shared" si="2"/>
        <v>2667</v>
      </c>
      <c r="O11" s="154">
        <f>SUM(O12:O108)</f>
        <v>886126.9737060003</v>
      </c>
      <c r="P11" s="154">
        <f>SUM(P12:P108)</f>
        <v>62407.978122</v>
      </c>
      <c r="Q11" s="154">
        <f>SUM(Q12:Q108)</f>
        <v>821178.1461650004</v>
      </c>
      <c r="R11" s="154">
        <f t="shared" si="2"/>
        <v>2540.849419</v>
      </c>
      <c r="S11" s="154">
        <f t="shared" si="2"/>
        <v>0</v>
      </c>
      <c r="T11" s="154">
        <f>SUM(T12:T107)</f>
        <v>2540.849419</v>
      </c>
      <c r="U11" s="154">
        <f>SUM(U12:U107)</f>
        <v>0</v>
      </c>
      <c r="V11" s="152">
        <f t="shared" si="1"/>
        <v>93.71080881455296</v>
      </c>
      <c r="W11" s="152">
        <f t="shared" si="1"/>
        <v>94.51458143571104</v>
      </c>
      <c r="X11" s="152">
        <f t="shared" si="1"/>
        <v>93.6455433399052</v>
      </c>
      <c r="Y11" s="152">
        <f>R11/L11*100</f>
        <v>95.26994446944133</v>
      </c>
      <c r="Z11" s="155"/>
      <c r="AA11" s="152">
        <f>T11/N11*100</f>
        <v>95.26994446944133</v>
      </c>
    </row>
    <row r="12" spans="1:27" s="209" customFormat="1" ht="12" customHeight="1">
      <c r="A12" s="156" t="s">
        <v>13</v>
      </c>
      <c r="B12" s="157" t="s">
        <v>286</v>
      </c>
      <c r="C12" s="158">
        <f>D12+L12+E12</f>
        <v>14103.140708</v>
      </c>
      <c r="D12" s="158"/>
      <c r="E12" s="158">
        <f>'[6]BS56'!C8/1000000</f>
        <v>14103.140708</v>
      </c>
      <c r="F12" s="158"/>
      <c r="G12" s="158"/>
      <c r="H12" s="158"/>
      <c r="I12" s="158"/>
      <c r="J12" s="158"/>
      <c r="K12" s="158"/>
      <c r="L12" s="158">
        <f>M12+N12</f>
        <v>0</v>
      </c>
      <c r="M12" s="158"/>
      <c r="N12" s="158"/>
      <c r="O12" s="158">
        <f>Q12+R12+U12+P12</f>
        <v>12501.001646</v>
      </c>
      <c r="P12" s="158"/>
      <c r="Q12" s="158">
        <f>'[6]BS56'!D8/1000000</f>
        <v>12501.001646</v>
      </c>
      <c r="R12" s="158">
        <f>S12+T12</f>
        <v>0</v>
      </c>
      <c r="S12" s="159"/>
      <c r="T12" s="159"/>
      <c r="U12" s="160"/>
      <c r="V12" s="161">
        <f>O12/C12*100</f>
        <v>88.63984203822636</v>
      </c>
      <c r="W12" s="161"/>
      <c r="X12" s="161">
        <f t="shared" si="1"/>
        <v>88.63984203822636</v>
      </c>
      <c r="Y12" s="161"/>
      <c r="Z12" s="161"/>
      <c r="AA12" s="161"/>
    </row>
    <row r="13" spans="1:27" s="209" customFormat="1" ht="12" customHeight="1">
      <c r="A13" s="156" t="s">
        <v>14</v>
      </c>
      <c r="B13" s="157" t="s">
        <v>101</v>
      </c>
      <c r="C13" s="158">
        <f aca="true" t="shared" si="3" ref="C13:C76">D13+L13+E13</f>
        <v>2722.047844</v>
      </c>
      <c r="D13" s="158"/>
      <c r="E13" s="158">
        <f>'[6]BS56'!C9/1000000</f>
        <v>2722.047844</v>
      </c>
      <c r="F13" s="158"/>
      <c r="G13" s="158"/>
      <c r="H13" s="158"/>
      <c r="I13" s="158"/>
      <c r="J13" s="158"/>
      <c r="K13" s="158"/>
      <c r="L13" s="158">
        <f aca="true" t="shared" si="4" ref="L13:L76">M13+N13</f>
        <v>0</v>
      </c>
      <c r="M13" s="158"/>
      <c r="N13" s="158"/>
      <c r="O13" s="158">
        <f aca="true" t="shared" si="5" ref="O13:O77">Q13+R13+U13+P13</f>
        <v>1485.126741</v>
      </c>
      <c r="P13" s="158"/>
      <c r="Q13" s="158">
        <f>'[6]BS56'!D9/1000000</f>
        <v>1485.126741</v>
      </c>
      <c r="R13" s="158">
        <f aca="true" t="shared" si="6" ref="R13:R76">S13+T13</f>
        <v>0</v>
      </c>
      <c r="S13" s="159"/>
      <c r="T13" s="159"/>
      <c r="U13" s="160"/>
      <c r="V13" s="161">
        <f t="shared" si="1"/>
        <v>54.55917111352581</v>
      </c>
      <c r="W13" s="161"/>
      <c r="X13" s="161">
        <f t="shared" si="1"/>
        <v>54.55917111352581</v>
      </c>
      <c r="Y13" s="161"/>
      <c r="Z13" s="161"/>
      <c r="AA13" s="161"/>
    </row>
    <row r="14" spans="1:27" s="209" customFormat="1" ht="12" customHeight="1">
      <c r="A14" s="156" t="s">
        <v>15</v>
      </c>
      <c r="B14" s="157" t="s">
        <v>287</v>
      </c>
      <c r="C14" s="158">
        <f t="shared" si="3"/>
        <v>4196.979126</v>
      </c>
      <c r="D14" s="158"/>
      <c r="E14" s="158">
        <f>'[6]BS56'!C10/1000000</f>
        <v>4196.979126</v>
      </c>
      <c r="F14" s="158"/>
      <c r="G14" s="158"/>
      <c r="H14" s="158"/>
      <c r="I14" s="158"/>
      <c r="J14" s="158"/>
      <c r="K14" s="158"/>
      <c r="L14" s="158">
        <f t="shared" si="4"/>
        <v>0</v>
      </c>
      <c r="M14" s="158"/>
      <c r="N14" s="158"/>
      <c r="O14" s="158">
        <f t="shared" si="5"/>
        <v>3753.608794</v>
      </c>
      <c r="P14" s="158"/>
      <c r="Q14" s="158">
        <f>'[6]BS56'!D10/1000000</f>
        <v>3753.608794</v>
      </c>
      <c r="R14" s="158">
        <f t="shared" si="6"/>
        <v>0</v>
      </c>
      <c r="S14" s="159"/>
      <c r="T14" s="159"/>
      <c r="U14" s="160"/>
      <c r="V14" s="161">
        <f t="shared" si="1"/>
        <v>89.4359652814723</v>
      </c>
      <c r="W14" s="161"/>
      <c r="X14" s="161">
        <f t="shared" si="1"/>
        <v>89.4359652814723</v>
      </c>
      <c r="Y14" s="161"/>
      <c r="Z14" s="161"/>
      <c r="AA14" s="161"/>
    </row>
    <row r="15" spans="1:27" s="209" customFormat="1" ht="12" customHeight="1">
      <c r="A15" s="156" t="s">
        <v>16</v>
      </c>
      <c r="B15" s="157" t="s">
        <v>288</v>
      </c>
      <c r="C15" s="158">
        <f t="shared" si="3"/>
        <v>49299.794396</v>
      </c>
      <c r="D15" s="158"/>
      <c r="E15" s="158">
        <f>'[6]BS56'!C11/1000000</f>
        <v>49299.794396</v>
      </c>
      <c r="F15" s="158"/>
      <c r="G15" s="158"/>
      <c r="H15" s="158"/>
      <c r="I15" s="158"/>
      <c r="J15" s="158"/>
      <c r="K15" s="158"/>
      <c r="L15" s="158">
        <f t="shared" si="4"/>
        <v>0</v>
      </c>
      <c r="M15" s="158"/>
      <c r="N15" s="158"/>
      <c r="O15" s="158">
        <f t="shared" si="5"/>
        <v>47937.288787</v>
      </c>
      <c r="P15" s="158"/>
      <c r="Q15" s="158">
        <f>'[6]BS56'!D11/1000000</f>
        <v>47937.288787</v>
      </c>
      <c r="R15" s="158">
        <f t="shared" si="6"/>
        <v>0</v>
      </c>
      <c r="S15" s="159"/>
      <c r="T15" s="159"/>
      <c r="U15" s="160"/>
      <c r="V15" s="161">
        <f t="shared" si="1"/>
        <v>97.23628541316889</v>
      </c>
      <c r="W15" s="161"/>
      <c r="X15" s="161">
        <f t="shared" si="1"/>
        <v>97.23628541316889</v>
      </c>
      <c r="Y15" s="161"/>
      <c r="Z15" s="161"/>
      <c r="AA15" s="161"/>
    </row>
    <row r="16" spans="1:27" s="209" customFormat="1" ht="12" customHeight="1">
      <c r="A16" s="156" t="s">
        <v>61</v>
      </c>
      <c r="B16" s="157" t="s">
        <v>289</v>
      </c>
      <c r="C16" s="158">
        <f t="shared" si="3"/>
        <v>99115.078362</v>
      </c>
      <c r="D16" s="158"/>
      <c r="E16" s="158">
        <f>'[6]BS56'!C12/1000000</f>
        <v>99115.078362</v>
      </c>
      <c r="F16" s="158"/>
      <c r="G16" s="158"/>
      <c r="H16" s="158"/>
      <c r="I16" s="158"/>
      <c r="J16" s="158"/>
      <c r="K16" s="158"/>
      <c r="L16" s="158">
        <f t="shared" si="4"/>
        <v>0</v>
      </c>
      <c r="M16" s="158"/>
      <c r="N16" s="158"/>
      <c r="O16" s="158">
        <f t="shared" si="5"/>
        <v>88498.040026</v>
      </c>
      <c r="P16" s="158"/>
      <c r="Q16" s="158">
        <f>'[6]BS56'!D12/1000000</f>
        <v>88498.040026</v>
      </c>
      <c r="R16" s="158">
        <f t="shared" si="6"/>
        <v>0</v>
      </c>
      <c r="S16" s="159"/>
      <c r="T16" s="159"/>
      <c r="U16" s="160"/>
      <c r="V16" s="161">
        <f t="shared" si="1"/>
        <v>89.28817036574075</v>
      </c>
      <c r="W16" s="161"/>
      <c r="X16" s="161">
        <f t="shared" si="1"/>
        <v>89.28817036574075</v>
      </c>
      <c r="Y16" s="161"/>
      <c r="Z16" s="161"/>
      <c r="AA16" s="161"/>
    </row>
    <row r="17" spans="1:27" s="209" customFormat="1" ht="12" customHeight="1">
      <c r="A17" s="156" t="s">
        <v>62</v>
      </c>
      <c r="B17" s="157" t="s">
        <v>102</v>
      </c>
      <c r="C17" s="158">
        <f t="shared" si="3"/>
        <v>1918.748324</v>
      </c>
      <c r="D17" s="158"/>
      <c r="E17" s="158">
        <f>'[6]BS56'!C13/1000000</f>
        <v>1918.748324</v>
      </c>
      <c r="F17" s="158"/>
      <c r="G17" s="158"/>
      <c r="H17" s="158"/>
      <c r="I17" s="158"/>
      <c r="J17" s="158"/>
      <c r="K17" s="158"/>
      <c r="L17" s="158">
        <f t="shared" si="4"/>
        <v>0</v>
      </c>
      <c r="M17" s="158"/>
      <c r="N17" s="158"/>
      <c r="O17" s="158">
        <f t="shared" si="5"/>
        <v>1857.888213</v>
      </c>
      <c r="P17" s="158"/>
      <c r="Q17" s="158">
        <f>'[6]BS56'!D13/1000000</f>
        <v>1857.888213</v>
      </c>
      <c r="R17" s="158">
        <f t="shared" si="6"/>
        <v>0</v>
      </c>
      <c r="S17" s="159"/>
      <c r="T17" s="159"/>
      <c r="U17" s="160"/>
      <c r="V17" s="161">
        <f t="shared" si="1"/>
        <v>96.8281347668815</v>
      </c>
      <c r="W17" s="161"/>
      <c r="X17" s="161">
        <f t="shared" si="1"/>
        <v>96.8281347668815</v>
      </c>
      <c r="Y17" s="161"/>
      <c r="Z17" s="161"/>
      <c r="AA17" s="161"/>
    </row>
    <row r="18" spans="1:27" s="209" customFormat="1" ht="18">
      <c r="A18" s="156" t="s">
        <v>63</v>
      </c>
      <c r="B18" s="157" t="s">
        <v>310</v>
      </c>
      <c r="C18" s="158">
        <f t="shared" si="3"/>
        <v>169782.56106</v>
      </c>
      <c r="D18" s="158"/>
      <c r="E18" s="158">
        <f>'[6]BS56'!C14/1000000</f>
        <v>169782.56106</v>
      </c>
      <c r="F18" s="158"/>
      <c r="G18" s="158"/>
      <c r="H18" s="158"/>
      <c r="I18" s="158"/>
      <c r="J18" s="158"/>
      <c r="K18" s="158"/>
      <c r="L18" s="158">
        <f t="shared" si="4"/>
        <v>0</v>
      </c>
      <c r="M18" s="158"/>
      <c r="N18" s="158"/>
      <c r="O18" s="158">
        <f>Q18+R18+U18+P18</f>
        <v>166808.478917</v>
      </c>
      <c r="P18" s="158"/>
      <c r="Q18" s="158">
        <f>'[6]BS56'!D14/1000000</f>
        <v>166808.478917</v>
      </c>
      <c r="R18" s="158">
        <f t="shared" si="6"/>
        <v>0</v>
      </c>
      <c r="S18" s="159"/>
      <c r="T18" s="160"/>
      <c r="U18" s="160"/>
      <c r="V18" s="161">
        <f t="shared" si="1"/>
        <v>98.24829939869444</v>
      </c>
      <c r="W18" s="161"/>
      <c r="X18" s="161">
        <f t="shared" si="1"/>
        <v>98.24829939869444</v>
      </c>
      <c r="Y18" s="161"/>
      <c r="Z18" s="161"/>
      <c r="AA18" s="161"/>
    </row>
    <row r="19" spans="1:27" s="209" customFormat="1" ht="12" customHeight="1">
      <c r="A19" s="156" t="s">
        <v>64</v>
      </c>
      <c r="B19" s="157" t="s">
        <v>103</v>
      </c>
      <c r="C19" s="158">
        <f t="shared" si="3"/>
        <v>1458.536264</v>
      </c>
      <c r="D19" s="158"/>
      <c r="E19" s="158">
        <f>'[6]BS56'!C15/1000000</f>
        <v>1458.536264</v>
      </c>
      <c r="F19" s="158"/>
      <c r="G19" s="158"/>
      <c r="H19" s="158"/>
      <c r="I19" s="158"/>
      <c r="J19" s="158"/>
      <c r="K19" s="158"/>
      <c r="L19" s="158">
        <f t="shared" si="4"/>
        <v>0</v>
      </c>
      <c r="M19" s="158"/>
      <c r="N19" s="158"/>
      <c r="O19" s="158">
        <f t="shared" si="5"/>
        <v>1559.143989</v>
      </c>
      <c r="P19" s="158"/>
      <c r="Q19" s="158">
        <f>'[6]BS56'!D15/1000000</f>
        <v>1559.143989</v>
      </c>
      <c r="R19" s="158">
        <f t="shared" si="6"/>
        <v>0</v>
      </c>
      <c r="S19" s="159"/>
      <c r="T19" s="159"/>
      <c r="U19" s="160"/>
      <c r="V19" s="161">
        <f t="shared" si="1"/>
        <v>106.89785557501914</v>
      </c>
      <c r="W19" s="161"/>
      <c r="X19" s="161">
        <f t="shared" si="1"/>
        <v>106.89785557501914</v>
      </c>
      <c r="Y19" s="161"/>
      <c r="Z19" s="161"/>
      <c r="AA19" s="161"/>
    </row>
    <row r="20" spans="1:27" s="209" customFormat="1" ht="12" customHeight="1">
      <c r="A20" s="156" t="s">
        <v>65</v>
      </c>
      <c r="B20" s="157" t="s">
        <v>104</v>
      </c>
      <c r="C20" s="158">
        <f t="shared" si="3"/>
        <v>1755.79283</v>
      </c>
      <c r="D20" s="158"/>
      <c r="E20" s="158">
        <f>'[6]BS56'!C16/1000000</f>
        <v>1755.79283</v>
      </c>
      <c r="F20" s="158"/>
      <c r="G20" s="158"/>
      <c r="H20" s="158"/>
      <c r="I20" s="158"/>
      <c r="J20" s="158"/>
      <c r="K20" s="158"/>
      <c r="L20" s="158">
        <f t="shared" si="4"/>
        <v>0</v>
      </c>
      <c r="M20" s="158"/>
      <c r="N20" s="158"/>
      <c r="O20" s="158">
        <f t="shared" si="5"/>
        <v>1659.519894</v>
      </c>
      <c r="P20" s="158"/>
      <c r="Q20" s="158">
        <f>'[6]BS56'!D16/1000000</f>
        <v>1659.519894</v>
      </c>
      <c r="R20" s="158">
        <f t="shared" si="6"/>
        <v>0</v>
      </c>
      <c r="S20" s="159"/>
      <c r="T20" s="159"/>
      <c r="U20" s="160"/>
      <c r="V20" s="161">
        <f t="shared" si="1"/>
        <v>94.51683966610115</v>
      </c>
      <c r="W20" s="161"/>
      <c r="X20" s="161">
        <f t="shared" si="1"/>
        <v>94.51683966610115</v>
      </c>
      <c r="Y20" s="161"/>
      <c r="Z20" s="161"/>
      <c r="AA20" s="161"/>
    </row>
    <row r="21" spans="1:27" s="209" customFormat="1" ht="12" customHeight="1">
      <c r="A21" s="156" t="s">
        <v>66</v>
      </c>
      <c r="B21" s="157" t="s">
        <v>105</v>
      </c>
      <c r="C21" s="158">
        <f t="shared" si="3"/>
        <v>18921.596881</v>
      </c>
      <c r="D21" s="158"/>
      <c r="E21" s="158">
        <f>'[6]BS56'!C17/1000000</f>
        <v>18921.596881</v>
      </c>
      <c r="F21" s="158"/>
      <c r="G21" s="158"/>
      <c r="H21" s="158"/>
      <c r="I21" s="158"/>
      <c r="J21" s="158"/>
      <c r="K21" s="158"/>
      <c r="L21" s="158">
        <f t="shared" si="4"/>
        <v>0</v>
      </c>
      <c r="M21" s="158"/>
      <c r="N21" s="158"/>
      <c r="O21" s="158">
        <f t="shared" si="5"/>
        <v>11590.844973</v>
      </c>
      <c r="P21" s="158"/>
      <c r="Q21" s="158">
        <f>'[6]BS56'!D17/1000000</f>
        <v>11590.844973</v>
      </c>
      <c r="R21" s="158">
        <f t="shared" si="6"/>
        <v>0</v>
      </c>
      <c r="S21" s="159"/>
      <c r="T21" s="159"/>
      <c r="U21" s="160"/>
      <c r="V21" s="161">
        <f t="shared" si="1"/>
        <v>61.25722393250472</v>
      </c>
      <c r="W21" s="161"/>
      <c r="X21" s="161">
        <f t="shared" si="1"/>
        <v>61.25722393250472</v>
      </c>
      <c r="Y21" s="161"/>
      <c r="Z21" s="161"/>
      <c r="AA21" s="161"/>
    </row>
    <row r="22" spans="1:27" s="209" customFormat="1" ht="12" customHeight="1">
      <c r="A22" s="156" t="s">
        <v>82</v>
      </c>
      <c r="B22" s="157" t="s">
        <v>106</v>
      </c>
      <c r="C22" s="158">
        <f t="shared" si="3"/>
        <v>3409.465236</v>
      </c>
      <c r="D22" s="158"/>
      <c r="E22" s="158">
        <f>'[6]BS56'!C18/1000000</f>
        <v>3409.465236</v>
      </c>
      <c r="F22" s="158"/>
      <c r="G22" s="158"/>
      <c r="H22" s="158"/>
      <c r="I22" s="158"/>
      <c r="J22" s="158"/>
      <c r="K22" s="158"/>
      <c r="L22" s="158">
        <f t="shared" si="4"/>
        <v>0</v>
      </c>
      <c r="M22" s="158"/>
      <c r="N22" s="158"/>
      <c r="O22" s="158">
        <f t="shared" si="5"/>
        <v>3090.00911</v>
      </c>
      <c r="P22" s="158"/>
      <c r="Q22" s="158">
        <f>'[6]BS56'!D18/1000000</f>
        <v>3090.00911</v>
      </c>
      <c r="R22" s="158">
        <f t="shared" si="6"/>
        <v>0</v>
      </c>
      <c r="S22" s="159"/>
      <c r="T22" s="159"/>
      <c r="U22" s="160"/>
      <c r="V22" s="161">
        <f t="shared" si="1"/>
        <v>90.63031578597975</v>
      </c>
      <c r="W22" s="161"/>
      <c r="X22" s="161">
        <f t="shared" si="1"/>
        <v>90.63031578597975</v>
      </c>
      <c r="Y22" s="161"/>
      <c r="Z22" s="161"/>
      <c r="AA22" s="161"/>
    </row>
    <row r="23" spans="1:27" s="209" customFormat="1" ht="12" customHeight="1">
      <c r="A23" s="156" t="s">
        <v>83</v>
      </c>
      <c r="B23" s="157" t="s">
        <v>135</v>
      </c>
      <c r="C23" s="158">
        <f>D23+L23+E23</f>
        <v>5058.772924</v>
      </c>
      <c r="D23" s="158"/>
      <c r="E23" s="158">
        <f>'[6]BS56'!C19/1000000-2667</f>
        <v>2391.772924</v>
      </c>
      <c r="F23" s="158"/>
      <c r="G23" s="158"/>
      <c r="H23" s="158"/>
      <c r="I23" s="158"/>
      <c r="J23" s="158"/>
      <c r="K23" s="158"/>
      <c r="L23" s="158">
        <f>M23+N23</f>
        <v>2667</v>
      </c>
      <c r="M23" s="158"/>
      <c r="N23" s="158">
        <v>2667</v>
      </c>
      <c r="O23" s="158">
        <f>Q23+R23+U23+P23</f>
        <v>4752.483026</v>
      </c>
      <c r="P23" s="158"/>
      <c r="Q23" s="158">
        <f>'[6]BS56'!D19/1000000-2540.849419</f>
        <v>2211.6336069999998</v>
      </c>
      <c r="R23" s="158">
        <f t="shared" si="6"/>
        <v>2540.849419</v>
      </c>
      <c r="S23" s="159"/>
      <c r="T23" s="160">
        <v>2540.849419</v>
      </c>
      <c r="U23" s="160"/>
      <c r="V23" s="161">
        <f t="shared" si="1"/>
        <v>93.94537168199646</v>
      </c>
      <c r="W23" s="161"/>
      <c r="X23" s="161">
        <f t="shared" si="1"/>
        <v>92.46837711086991</v>
      </c>
      <c r="Y23" s="210">
        <f>R23/L23*100</f>
        <v>95.26994446944133</v>
      </c>
      <c r="Z23" s="161"/>
      <c r="AA23" s="210">
        <f>T23/N23*100</f>
        <v>95.26994446944133</v>
      </c>
    </row>
    <row r="24" spans="1:27" s="209" customFormat="1" ht="12" customHeight="1">
      <c r="A24" s="156" t="s">
        <v>84</v>
      </c>
      <c r="B24" s="157" t="s">
        <v>196</v>
      </c>
      <c r="C24" s="158">
        <f t="shared" si="3"/>
        <v>8046.603783</v>
      </c>
      <c r="D24" s="158"/>
      <c r="E24" s="158">
        <f>'[6]BS56'!C20/1000000</f>
        <v>8046.603783</v>
      </c>
      <c r="F24" s="158"/>
      <c r="G24" s="158"/>
      <c r="H24" s="158"/>
      <c r="I24" s="158"/>
      <c r="J24" s="158"/>
      <c r="K24" s="158"/>
      <c r="L24" s="158">
        <f t="shared" si="4"/>
        <v>0</v>
      </c>
      <c r="M24" s="158"/>
      <c r="N24" s="158"/>
      <c r="O24" s="158">
        <f t="shared" si="5"/>
        <v>7496.289957</v>
      </c>
      <c r="P24" s="158"/>
      <c r="Q24" s="158">
        <f>'[6]BS56'!D20/1000000</f>
        <v>7496.289957</v>
      </c>
      <c r="R24" s="158"/>
      <c r="S24" s="159"/>
      <c r="T24" s="160"/>
      <c r="U24" s="160"/>
      <c r="V24" s="161">
        <f t="shared" si="1"/>
        <v>93.16091806132366</v>
      </c>
      <c r="W24" s="161"/>
      <c r="X24" s="161">
        <f t="shared" si="1"/>
        <v>93.16091806132366</v>
      </c>
      <c r="Y24" s="161"/>
      <c r="Z24" s="161"/>
      <c r="AA24" s="161"/>
    </row>
    <row r="25" spans="1:27" s="209" customFormat="1" ht="12" customHeight="1">
      <c r="A25" s="156" t="s">
        <v>197</v>
      </c>
      <c r="B25" s="157" t="s">
        <v>198</v>
      </c>
      <c r="C25" s="158">
        <f t="shared" si="3"/>
        <v>6287.752072</v>
      </c>
      <c r="D25" s="158"/>
      <c r="E25" s="158">
        <f>'[6]BS56'!C21/1000000</f>
        <v>6287.752072</v>
      </c>
      <c r="F25" s="158"/>
      <c r="G25" s="158"/>
      <c r="H25" s="158"/>
      <c r="I25" s="158"/>
      <c r="J25" s="158"/>
      <c r="K25" s="158"/>
      <c r="L25" s="158">
        <f t="shared" si="4"/>
        <v>0</v>
      </c>
      <c r="M25" s="158"/>
      <c r="N25" s="158"/>
      <c r="O25" s="158">
        <f t="shared" si="5"/>
        <v>6094.872515</v>
      </c>
      <c r="P25" s="158"/>
      <c r="Q25" s="158">
        <f>'[6]BS56'!D21/1000000</f>
        <v>6094.872515</v>
      </c>
      <c r="R25" s="158">
        <f t="shared" si="6"/>
        <v>0</v>
      </c>
      <c r="S25" s="159"/>
      <c r="T25" s="159"/>
      <c r="U25" s="160"/>
      <c r="V25" s="161">
        <f t="shared" si="1"/>
        <v>96.93245607028761</v>
      </c>
      <c r="W25" s="161"/>
      <c r="X25" s="161">
        <f t="shared" si="1"/>
        <v>96.93245607028761</v>
      </c>
      <c r="Y25" s="161"/>
      <c r="Z25" s="161"/>
      <c r="AA25" s="161"/>
    </row>
    <row r="26" spans="1:27" s="209" customFormat="1" ht="12" customHeight="1">
      <c r="A26" s="156" t="s">
        <v>85</v>
      </c>
      <c r="B26" s="157" t="s">
        <v>199</v>
      </c>
      <c r="C26" s="158">
        <f t="shared" si="3"/>
        <v>4981.1896</v>
      </c>
      <c r="D26" s="158"/>
      <c r="E26" s="158">
        <f>'[6]BS56'!C22/1000000</f>
        <v>4981.1896</v>
      </c>
      <c r="F26" s="158"/>
      <c r="G26" s="158"/>
      <c r="H26" s="158"/>
      <c r="I26" s="158"/>
      <c r="J26" s="158"/>
      <c r="K26" s="158"/>
      <c r="L26" s="158">
        <f t="shared" si="4"/>
        <v>0</v>
      </c>
      <c r="M26" s="158"/>
      <c r="N26" s="158"/>
      <c r="O26" s="158">
        <f t="shared" si="5"/>
        <v>4648.361324</v>
      </c>
      <c r="P26" s="158"/>
      <c r="Q26" s="158">
        <f>'[6]BS56'!D22/1000000</f>
        <v>4648.361324</v>
      </c>
      <c r="R26" s="158">
        <f t="shared" si="6"/>
        <v>0</v>
      </c>
      <c r="S26" s="159"/>
      <c r="T26" s="159"/>
      <c r="U26" s="160"/>
      <c r="V26" s="161">
        <f t="shared" si="1"/>
        <v>93.31829738020815</v>
      </c>
      <c r="W26" s="161"/>
      <c r="X26" s="161">
        <f t="shared" si="1"/>
        <v>93.31829738020815</v>
      </c>
      <c r="Y26" s="161"/>
      <c r="Z26" s="161"/>
      <c r="AA26" s="161"/>
    </row>
    <row r="27" spans="1:27" s="209" customFormat="1" ht="12" customHeight="1">
      <c r="A27" s="156" t="s">
        <v>86</v>
      </c>
      <c r="B27" s="157" t="s">
        <v>200</v>
      </c>
      <c r="C27" s="158">
        <f t="shared" si="3"/>
        <v>6418.102048</v>
      </c>
      <c r="D27" s="158"/>
      <c r="E27" s="158">
        <f>'[6]BS56'!C23/1000000</f>
        <v>6418.102048</v>
      </c>
      <c r="F27" s="158"/>
      <c r="G27" s="158"/>
      <c r="H27" s="158"/>
      <c r="I27" s="158"/>
      <c r="J27" s="158"/>
      <c r="K27" s="158"/>
      <c r="L27" s="158">
        <f t="shared" si="4"/>
        <v>0</v>
      </c>
      <c r="M27" s="158"/>
      <c r="N27" s="158"/>
      <c r="O27" s="158">
        <f t="shared" si="5"/>
        <v>6381.179166</v>
      </c>
      <c r="P27" s="158"/>
      <c r="Q27" s="158">
        <f>'[6]BS56'!D23/1000000</f>
        <v>6381.179166</v>
      </c>
      <c r="R27" s="158">
        <f t="shared" si="6"/>
        <v>0</v>
      </c>
      <c r="S27" s="159"/>
      <c r="T27" s="159"/>
      <c r="U27" s="160"/>
      <c r="V27" s="161">
        <f t="shared" si="1"/>
        <v>99.42470715292684</v>
      </c>
      <c r="W27" s="161"/>
      <c r="X27" s="161">
        <f t="shared" si="1"/>
        <v>99.42470715292684</v>
      </c>
      <c r="Y27" s="161"/>
      <c r="Z27" s="161"/>
      <c r="AA27" s="161"/>
    </row>
    <row r="28" spans="1:27" s="209" customFormat="1" ht="12" customHeight="1">
      <c r="A28" s="156" t="s">
        <v>87</v>
      </c>
      <c r="B28" s="157" t="s">
        <v>201</v>
      </c>
      <c r="C28" s="158">
        <f t="shared" si="3"/>
        <v>6804.880602</v>
      </c>
      <c r="D28" s="158"/>
      <c r="E28" s="158">
        <f>'[6]BS56'!C24/1000000</f>
        <v>6804.880602</v>
      </c>
      <c r="F28" s="158"/>
      <c r="G28" s="158"/>
      <c r="H28" s="158"/>
      <c r="I28" s="158"/>
      <c r="J28" s="158"/>
      <c r="K28" s="158"/>
      <c r="L28" s="158">
        <f t="shared" si="4"/>
        <v>0</v>
      </c>
      <c r="M28" s="158"/>
      <c r="N28" s="158"/>
      <c r="O28" s="158">
        <f t="shared" si="5"/>
        <v>6514.466938</v>
      </c>
      <c r="P28" s="158"/>
      <c r="Q28" s="158">
        <f>'[6]BS56'!D24/1000000</f>
        <v>6514.466938</v>
      </c>
      <c r="R28" s="158">
        <f t="shared" si="6"/>
        <v>0</v>
      </c>
      <c r="S28" s="159"/>
      <c r="T28" s="159"/>
      <c r="U28" s="160"/>
      <c r="V28" s="161">
        <f t="shared" si="1"/>
        <v>95.73227392241613</v>
      </c>
      <c r="W28" s="161"/>
      <c r="X28" s="161">
        <f t="shared" si="1"/>
        <v>95.73227392241613</v>
      </c>
      <c r="Y28" s="161"/>
      <c r="Z28" s="161"/>
      <c r="AA28" s="161"/>
    </row>
    <row r="29" spans="1:27" s="209" customFormat="1" ht="12" customHeight="1">
      <c r="A29" s="156" t="s">
        <v>88</v>
      </c>
      <c r="B29" s="157" t="s">
        <v>202</v>
      </c>
      <c r="C29" s="158">
        <f t="shared" si="3"/>
        <v>10091.991976</v>
      </c>
      <c r="D29" s="158"/>
      <c r="E29" s="158">
        <f>'[6]BS56'!C25/1000000</f>
        <v>10091.991976</v>
      </c>
      <c r="F29" s="158"/>
      <c r="G29" s="158"/>
      <c r="H29" s="158"/>
      <c r="I29" s="158"/>
      <c r="J29" s="158"/>
      <c r="K29" s="158"/>
      <c r="L29" s="158">
        <f t="shared" si="4"/>
        <v>0</v>
      </c>
      <c r="M29" s="158"/>
      <c r="N29" s="158"/>
      <c r="O29" s="158">
        <f t="shared" si="5"/>
        <v>9243.946584</v>
      </c>
      <c r="P29" s="158"/>
      <c r="Q29" s="158">
        <f>'[6]BS56'!D25/1000000</f>
        <v>9243.946584</v>
      </c>
      <c r="R29" s="158">
        <f t="shared" si="6"/>
        <v>0</v>
      </c>
      <c r="S29" s="159"/>
      <c r="T29" s="159"/>
      <c r="U29" s="160"/>
      <c r="V29" s="161">
        <f t="shared" si="1"/>
        <v>91.59684833265072</v>
      </c>
      <c r="W29" s="161"/>
      <c r="X29" s="161">
        <f t="shared" si="1"/>
        <v>91.59684833265072</v>
      </c>
      <c r="Y29" s="161"/>
      <c r="Z29" s="161"/>
      <c r="AA29" s="161"/>
    </row>
    <row r="30" spans="1:27" s="209" customFormat="1" ht="12" customHeight="1">
      <c r="A30" s="156" t="s">
        <v>96</v>
      </c>
      <c r="B30" s="157" t="s">
        <v>203</v>
      </c>
      <c r="C30" s="158">
        <f t="shared" si="3"/>
        <v>9658.149342</v>
      </c>
      <c r="D30" s="158"/>
      <c r="E30" s="158">
        <f>'[6]BS56'!C26/1000000</f>
        <v>9658.149342</v>
      </c>
      <c r="F30" s="158"/>
      <c r="G30" s="158"/>
      <c r="H30" s="158"/>
      <c r="I30" s="158"/>
      <c r="J30" s="158"/>
      <c r="K30" s="158"/>
      <c r="L30" s="158">
        <f t="shared" si="4"/>
        <v>0</v>
      </c>
      <c r="M30" s="158"/>
      <c r="N30" s="158"/>
      <c r="O30" s="158">
        <f t="shared" si="5"/>
        <v>9036.854269</v>
      </c>
      <c r="P30" s="158"/>
      <c r="Q30" s="158">
        <f>'[6]BS56'!D26/1000000</f>
        <v>9036.854269</v>
      </c>
      <c r="R30" s="158">
        <f t="shared" si="6"/>
        <v>0</v>
      </c>
      <c r="S30" s="159"/>
      <c r="T30" s="159"/>
      <c r="U30" s="160"/>
      <c r="V30" s="161">
        <f t="shared" si="1"/>
        <v>93.5671415816879</v>
      </c>
      <c r="W30" s="161"/>
      <c r="X30" s="161">
        <f t="shared" si="1"/>
        <v>93.5671415816879</v>
      </c>
      <c r="Y30" s="161"/>
      <c r="Z30" s="161"/>
      <c r="AA30" s="161"/>
    </row>
    <row r="31" spans="1:27" s="209" customFormat="1" ht="12" customHeight="1">
      <c r="A31" s="156" t="s">
        <v>97</v>
      </c>
      <c r="B31" s="157" t="s">
        <v>204</v>
      </c>
      <c r="C31" s="158">
        <f t="shared" si="3"/>
        <v>6062.151424</v>
      </c>
      <c r="D31" s="158"/>
      <c r="E31" s="158">
        <f>'[6]BS56'!C27/1000000</f>
        <v>6062.151424</v>
      </c>
      <c r="F31" s="158"/>
      <c r="G31" s="158"/>
      <c r="H31" s="158"/>
      <c r="I31" s="158"/>
      <c r="J31" s="158"/>
      <c r="K31" s="158"/>
      <c r="L31" s="158">
        <f t="shared" si="4"/>
        <v>0</v>
      </c>
      <c r="M31" s="158"/>
      <c r="N31" s="158"/>
      <c r="O31" s="158">
        <f t="shared" si="5"/>
        <v>5941.215366</v>
      </c>
      <c r="P31" s="158"/>
      <c r="Q31" s="158">
        <f>'[6]BS56'!D27/1000000</f>
        <v>5941.215366</v>
      </c>
      <c r="R31" s="158">
        <f t="shared" si="6"/>
        <v>0</v>
      </c>
      <c r="S31" s="159"/>
      <c r="T31" s="159"/>
      <c r="U31" s="160"/>
      <c r="V31" s="161">
        <f t="shared" si="1"/>
        <v>98.00506372174712</v>
      </c>
      <c r="W31" s="161"/>
      <c r="X31" s="161">
        <f t="shared" si="1"/>
        <v>98.00506372174712</v>
      </c>
      <c r="Y31" s="161"/>
      <c r="Z31" s="161"/>
      <c r="AA31" s="161"/>
    </row>
    <row r="32" spans="1:27" s="209" customFormat="1" ht="12" customHeight="1">
      <c r="A32" s="156" t="s">
        <v>98</v>
      </c>
      <c r="B32" s="157" t="s">
        <v>205</v>
      </c>
      <c r="C32" s="158">
        <f t="shared" si="3"/>
        <v>4804.598017</v>
      </c>
      <c r="D32" s="158"/>
      <c r="E32" s="158">
        <f>'[6]BS56'!C28/1000000</f>
        <v>4804.598017</v>
      </c>
      <c r="F32" s="158"/>
      <c r="G32" s="158"/>
      <c r="H32" s="158"/>
      <c r="I32" s="158"/>
      <c r="J32" s="158"/>
      <c r="K32" s="158"/>
      <c r="L32" s="158">
        <f t="shared" si="4"/>
        <v>0</v>
      </c>
      <c r="M32" s="158"/>
      <c r="N32" s="158"/>
      <c r="O32" s="158">
        <f t="shared" si="5"/>
        <v>4541.46016</v>
      </c>
      <c r="P32" s="158"/>
      <c r="Q32" s="158">
        <f>'[6]BS56'!D28/1000000</f>
        <v>4541.46016</v>
      </c>
      <c r="R32" s="158">
        <f t="shared" si="6"/>
        <v>0</v>
      </c>
      <c r="S32" s="159"/>
      <c r="T32" s="159"/>
      <c r="U32" s="160"/>
      <c r="V32" s="161">
        <f t="shared" si="1"/>
        <v>94.52320764257601</v>
      </c>
      <c r="W32" s="161"/>
      <c r="X32" s="161">
        <f t="shared" si="1"/>
        <v>94.52320764257601</v>
      </c>
      <c r="Y32" s="161"/>
      <c r="Z32" s="161"/>
      <c r="AA32" s="161"/>
    </row>
    <row r="33" spans="1:27" s="209" customFormat="1" ht="12" customHeight="1">
      <c r="A33" s="156" t="s">
        <v>99</v>
      </c>
      <c r="B33" s="157" t="s">
        <v>206</v>
      </c>
      <c r="C33" s="158">
        <f t="shared" si="3"/>
        <v>5611.381563</v>
      </c>
      <c r="D33" s="158"/>
      <c r="E33" s="158">
        <f>'[6]BS56'!C29/1000000</f>
        <v>5611.381563</v>
      </c>
      <c r="F33" s="158"/>
      <c r="G33" s="158"/>
      <c r="H33" s="158"/>
      <c r="I33" s="158"/>
      <c r="J33" s="158"/>
      <c r="K33" s="158"/>
      <c r="L33" s="158">
        <f t="shared" si="4"/>
        <v>0</v>
      </c>
      <c r="M33" s="158"/>
      <c r="N33" s="158"/>
      <c r="O33" s="158">
        <f t="shared" si="5"/>
        <v>5561.231924</v>
      </c>
      <c r="P33" s="158"/>
      <c r="Q33" s="158">
        <f>'[6]BS56'!D29/1000000</f>
        <v>5561.231924</v>
      </c>
      <c r="R33" s="158">
        <f t="shared" si="6"/>
        <v>0</v>
      </c>
      <c r="S33" s="159"/>
      <c r="T33" s="159"/>
      <c r="U33" s="160"/>
      <c r="V33" s="161">
        <f t="shared" si="1"/>
        <v>99.10628713380189</v>
      </c>
      <c r="W33" s="161"/>
      <c r="X33" s="161">
        <f t="shared" si="1"/>
        <v>99.10628713380189</v>
      </c>
      <c r="Y33" s="161"/>
      <c r="Z33" s="161"/>
      <c r="AA33" s="161"/>
    </row>
    <row r="34" spans="1:27" s="209" customFormat="1" ht="12" customHeight="1">
      <c r="A34" s="156" t="s">
        <v>100</v>
      </c>
      <c r="B34" s="157" t="s">
        <v>207</v>
      </c>
      <c r="C34" s="158">
        <f t="shared" si="3"/>
        <v>5333.8429639999995</v>
      </c>
      <c r="D34" s="158"/>
      <c r="E34" s="158">
        <f>'[6]BS56'!C30/1000000</f>
        <v>5333.8429639999995</v>
      </c>
      <c r="F34" s="158"/>
      <c r="G34" s="158"/>
      <c r="H34" s="158"/>
      <c r="I34" s="158"/>
      <c r="J34" s="158"/>
      <c r="K34" s="158"/>
      <c r="L34" s="158">
        <f t="shared" si="4"/>
        <v>0</v>
      </c>
      <c r="M34" s="158"/>
      <c r="N34" s="158"/>
      <c r="O34" s="158">
        <f t="shared" si="5"/>
        <v>4940.40982</v>
      </c>
      <c r="P34" s="158"/>
      <c r="Q34" s="158">
        <f>'[6]BS56'!D30/1000000</f>
        <v>4940.40982</v>
      </c>
      <c r="R34" s="158">
        <f t="shared" si="6"/>
        <v>0</v>
      </c>
      <c r="S34" s="159"/>
      <c r="T34" s="159"/>
      <c r="U34" s="160"/>
      <c r="V34" s="161">
        <f t="shared" si="1"/>
        <v>92.62383338513301</v>
      </c>
      <c r="W34" s="161"/>
      <c r="X34" s="161">
        <f t="shared" si="1"/>
        <v>92.62383338513301</v>
      </c>
      <c r="Y34" s="161"/>
      <c r="Z34" s="161"/>
      <c r="AA34" s="161"/>
    </row>
    <row r="35" spans="1:27" s="209" customFormat="1" ht="12" customHeight="1">
      <c r="A35" s="156" t="s">
        <v>208</v>
      </c>
      <c r="B35" s="157" t="s">
        <v>209</v>
      </c>
      <c r="C35" s="158">
        <f t="shared" si="3"/>
        <v>4032.496165</v>
      </c>
      <c r="D35" s="158"/>
      <c r="E35" s="158">
        <f>'[6]BS56'!C31/1000000</f>
        <v>4032.496165</v>
      </c>
      <c r="F35" s="158"/>
      <c r="G35" s="158"/>
      <c r="H35" s="158"/>
      <c r="I35" s="158"/>
      <c r="J35" s="158"/>
      <c r="K35" s="158"/>
      <c r="L35" s="158">
        <f t="shared" si="4"/>
        <v>0</v>
      </c>
      <c r="M35" s="158"/>
      <c r="N35" s="158"/>
      <c r="O35" s="158">
        <f t="shared" si="5"/>
        <v>3798.768773</v>
      </c>
      <c r="P35" s="158"/>
      <c r="Q35" s="158">
        <f>'[6]BS56'!D31/1000000</f>
        <v>3798.768773</v>
      </c>
      <c r="R35" s="158">
        <f t="shared" si="6"/>
        <v>0</v>
      </c>
      <c r="S35" s="159"/>
      <c r="T35" s="159"/>
      <c r="U35" s="160"/>
      <c r="V35" s="161">
        <f t="shared" si="1"/>
        <v>94.20390293167209</v>
      </c>
      <c r="W35" s="161"/>
      <c r="X35" s="161">
        <f t="shared" si="1"/>
        <v>94.20390293167209</v>
      </c>
      <c r="Y35" s="161"/>
      <c r="Z35" s="161"/>
      <c r="AA35" s="161"/>
    </row>
    <row r="36" spans="1:27" s="209" customFormat="1" ht="12" customHeight="1">
      <c r="A36" s="156" t="s">
        <v>210</v>
      </c>
      <c r="B36" s="157" t="s">
        <v>211</v>
      </c>
      <c r="C36" s="158">
        <f t="shared" si="3"/>
        <v>5403.544423</v>
      </c>
      <c r="D36" s="158"/>
      <c r="E36" s="158">
        <f>'[6]BS56'!C32/1000000</f>
        <v>5403.544423</v>
      </c>
      <c r="F36" s="158"/>
      <c r="G36" s="158"/>
      <c r="H36" s="158"/>
      <c r="I36" s="158"/>
      <c r="J36" s="158"/>
      <c r="K36" s="158"/>
      <c r="L36" s="158">
        <f t="shared" si="4"/>
        <v>0</v>
      </c>
      <c r="M36" s="158"/>
      <c r="N36" s="158"/>
      <c r="O36" s="158">
        <f t="shared" si="5"/>
        <v>5058.581825</v>
      </c>
      <c r="P36" s="158"/>
      <c r="Q36" s="158">
        <f>'[6]BS56'!D32/1000000</f>
        <v>5058.581825</v>
      </c>
      <c r="R36" s="158">
        <f t="shared" si="6"/>
        <v>0</v>
      </c>
      <c r="S36" s="159"/>
      <c r="T36" s="159"/>
      <c r="U36" s="160"/>
      <c r="V36" s="161">
        <f t="shared" si="1"/>
        <v>93.6159940402881</v>
      </c>
      <c r="W36" s="161"/>
      <c r="X36" s="161">
        <f t="shared" si="1"/>
        <v>93.6159940402881</v>
      </c>
      <c r="Y36" s="161"/>
      <c r="Z36" s="161"/>
      <c r="AA36" s="161"/>
    </row>
    <row r="37" spans="1:27" s="209" customFormat="1" ht="12" customHeight="1">
      <c r="A37" s="156" t="s">
        <v>212</v>
      </c>
      <c r="B37" s="157" t="s">
        <v>213</v>
      </c>
      <c r="C37" s="158">
        <f t="shared" si="3"/>
        <v>5391.113148</v>
      </c>
      <c r="D37" s="158"/>
      <c r="E37" s="158">
        <f>'[6]BS56'!C33/1000000</f>
        <v>5391.113148</v>
      </c>
      <c r="F37" s="158"/>
      <c r="G37" s="158"/>
      <c r="H37" s="158"/>
      <c r="I37" s="158"/>
      <c r="J37" s="158"/>
      <c r="K37" s="158"/>
      <c r="L37" s="158">
        <f t="shared" si="4"/>
        <v>0</v>
      </c>
      <c r="M37" s="158"/>
      <c r="N37" s="158"/>
      <c r="O37" s="158">
        <f t="shared" si="5"/>
        <v>5168.62511</v>
      </c>
      <c r="P37" s="158"/>
      <c r="Q37" s="158">
        <f>'[6]BS56'!D33/1000000</f>
        <v>5168.62511</v>
      </c>
      <c r="R37" s="158">
        <f t="shared" si="6"/>
        <v>0</v>
      </c>
      <c r="S37" s="159"/>
      <c r="T37" s="159"/>
      <c r="U37" s="160"/>
      <c r="V37" s="161">
        <f t="shared" si="1"/>
        <v>95.87305938695539</v>
      </c>
      <c r="W37" s="161"/>
      <c r="X37" s="161">
        <f t="shared" si="1"/>
        <v>95.87305938695539</v>
      </c>
      <c r="Y37" s="161"/>
      <c r="Z37" s="161"/>
      <c r="AA37" s="161"/>
    </row>
    <row r="38" spans="1:27" s="209" customFormat="1" ht="12" customHeight="1">
      <c r="A38" s="156" t="s">
        <v>214</v>
      </c>
      <c r="B38" s="157" t="s">
        <v>215</v>
      </c>
      <c r="C38" s="158">
        <f t="shared" si="3"/>
        <v>4743.842372</v>
      </c>
      <c r="D38" s="158"/>
      <c r="E38" s="158">
        <f>'[6]BS56'!C34/1000000</f>
        <v>4743.842372</v>
      </c>
      <c r="F38" s="158"/>
      <c r="G38" s="158"/>
      <c r="H38" s="158"/>
      <c r="I38" s="158"/>
      <c r="J38" s="158"/>
      <c r="K38" s="158"/>
      <c r="L38" s="158">
        <f t="shared" si="4"/>
        <v>0</v>
      </c>
      <c r="M38" s="158"/>
      <c r="N38" s="158"/>
      <c r="O38" s="158">
        <f t="shared" si="5"/>
        <v>4850.740409</v>
      </c>
      <c r="P38" s="158"/>
      <c r="Q38" s="158">
        <f>'[6]BS56'!D34/1000000</f>
        <v>4850.740409</v>
      </c>
      <c r="R38" s="158">
        <f t="shared" si="6"/>
        <v>0</v>
      </c>
      <c r="S38" s="159"/>
      <c r="T38" s="159"/>
      <c r="U38" s="160"/>
      <c r="V38" s="161">
        <f t="shared" si="1"/>
        <v>102.25340617620336</v>
      </c>
      <c r="W38" s="161"/>
      <c r="X38" s="161">
        <f t="shared" si="1"/>
        <v>102.25340617620336</v>
      </c>
      <c r="Y38" s="161"/>
      <c r="Z38" s="161"/>
      <c r="AA38" s="161"/>
    </row>
    <row r="39" spans="1:27" s="209" customFormat="1" ht="12" customHeight="1">
      <c r="A39" s="156" t="s">
        <v>216</v>
      </c>
      <c r="B39" s="157" t="s">
        <v>217</v>
      </c>
      <c r="C39" s="158">
        <f t="shared" si="3"/>
        <v>4680.598025</v>
      </c>
      <c r="D39" s="158"/>
      <c r="E39" s="158">
        <f>'[6]BS56'!C35/1000000</f>
        <v>4680.598025</v>
      </c>
      <c r="F39" s="158"/>
      <c r="G39" s="158"/>
      <c r="H39" s="158"/>
      <c r="I39" s="158"/>
      <c r="J39" s="158"/>
      <c r="K39" s="158"/>
      <c r="L39" s="158">
        <f t="shared" si="4"/>
        <v>0</v>
      </c>
      <c r="M39" s="158"/>
      <c r="N39" s="158"/>
      <c r="O39" s="158">
        <f t="shared" si="5"/>
        <v>4383.743096</v>
      </c>
      <c r="P39" s="158"/>
      <c r="Q39" s="158">
        <f>'[6]BS56'!D35/1000000</f>
        <v>4383.743096</v>
      </c>
      <c r="R39" s="158">
        <f t="shared" si="6"/>
        <v>0</v>
      </c>
      <c r="S39" s="159"/>
      <c r="T39" s="159"/>
      <c r="U39" s="160"/>
      <c r="V39" s="161">
        <f t="shared" si="1"/>
        <v>93.65775639321217</v>
      </c>
      <c r="W39" s="161"/>
      <c r="X39" s="161">
        <f t="shared" si="1"/>
        <v>93.65775639321217</v>
      </c>
      <c r="Y39" s="161"/>
      <c r="Z39" s="161"/>
      <c r="AA39" s="161"/>
    </row>
    <row r="40" spans="1:27" s="209" customFormat="1" ht="12" customHeight="1">
      <c r="A40" s="156" t="s">
        <v>218</v>
      </c>
      <c r="B40" s="157" t="s">
        <v>219</v>
      </c>
      <c r="C40" s="158">
        <f t="shared" si="3"/>
        <v>5438.984884</v>
      </c>
      <c r="D40" s="158"/>
      <c r="E40" s="158">
        <f>'[6]BS56'!C36/1000000</f>
        <v>5438.984884</v>
      </c>
      <c r="F40" s="158"/>
      <c r="G40" s="158"/>
      <c r="H40" s="158"/>
      <c r="I40" s="158"/>
      <c r="J40" s="158"/>
      <c r="K40" s="158"/>
      <c r="L40" s="158">
        <f t="shared" si="4"/>
        <v>0</v>
      </c>
      <c r="M40" s="158"/>
      <c r="N40" s="158"/>
      <c r="O40" s="158">
        <f t="shared" si="5"/>
        <v>4881.374987</v>
      </c>
      <c r="P40" s="158"/>
      <c r="Q40" s="158">
        <f>'[6]BS56'!D36/1000000</f>
        <v>4881.374987</v>
      </c>
      <c r="R40" s="158">
        <f t="shared" si="6"/>
        <v>0</v>
      </c>
      <c r="S40" s="159"/>
      <c r="T40" s="159"/>
      <c r="U40" s="160"/>
      <c r="V40" s="161"/>
      <c r="W40" s="161"/>
      <c r="X40" s="161"/>
      <c r="Y40" s="161"/>
      <c r="Z40" s="161"/>
      <c r="AA40" s="161"/>
    </row>
    <row r="41" spans="1:27" s="209" customFormat="1" ht="12" customHeight="1">
      <c r="A41" s="156" t="s">
        <v>220</v>
      </c>
      <c r="B41" s="157" t="s">
        <v>221</v>
      </c>
      <c r="C41" s="158">
        <f t="shared" si="3"/>
        <v>6037.737039</v>
      </c>
      <c r="D41" s="158"/>
      <c r="E41" s="158">
        <f>'[6]BS56'!C37/1000000</f>
        <v>6037.737039</v>
      </c>
      <c r="F41" s="158"/>
      <c r="G41" s="158"/>
      <c r="H41" s="158"/>
      <c r="I41" s="158"/>
      <c r="J41" s="158"/>
      <c r="K41" s="158"/>
      <c r="L41" s="158">
        <f t="shared" si="4"/>
        <v>0</v>
      </c>
      <c r="M41" s="158"/>
      <c r="N41" s="158"/>
      <c r="O41" s="158">
        <f t="shared" si="5"/>
        <v>5732.523008</v>
      </c>
      <c r="P41" s="158"/>
      <c r="Q41" s="158">
        <f>'[6]BS56'!D37/1000000</f>
        <v>5732.523008</v>
      </c>
      <c r="R41" s="158">
        <f t="shared" si="6"/>
        <v>0</v>
      </c>
      <c r="S41" s="159"/>
      <c r="T41" s="159"/>
      <c r="U41" s="160"/>
      <c r="V41" s="161">
        <f t="shared" si="1"/>
        <v>94.94489360784499</v>
      </c>
      <c r="W41" s="161"/>
      <c r="X41" s="161">
        <f t="shared" si="1"/>
        <v>94.94489360784499</v>
      </c>
      <c r="Y41" s="161"/>
      <c r="Z41" s="161"/>
      <c r="AA41" s="161"/>
    </row>
    <row r="42" spans="1:27" s="209" customFormat="1" ht="12" customHeight="1">
      <c r="A42" s="156" t="s">
        <v>222</v>
      </c>
      <c r="B42" s="163" t="s">
        <v>115</v>
      </c>
      <c r="C42" s="158">
        <f t="shared" si="3"/>
        <v>4943.146433</v>
      </c>
      <c r="D42" s="158"/>
      <c r="E42" s="158">
        <f>'[6]BS56'!C38/1000000</f>
        <v>4943.146433</v>
      </c>
      <c r="F42" s="158"/>
      <c r="G42" s="158"/>
      <c r="H42" s="158"/>
      <c r="I42" s="158"/>
      <c r="J42" s="158"/>
      <c r="K42" s="158"/>
      <c r="L42" s="158">
        <f t="shared" si="4"/>
        <v>0</v>
      </c>
      <c r="M42" s="158"/>
      <c r="N42" s="158"/>
      <c r="O42" s="158">
        <f t="shared" si="5"/>
        <v>4906.299158</v>
      </c>
      <c r="P42" s="158"/>
      <c r="Q42" s="158">
        <f>'[6]BS56'!D38/1000000</f>
        <v>4906.299158</v>
      </c>
      <c r="R42" s="158">
        <f t="shared" si="6"/>
        <v>0</v>
      </c>
      <c r="S42" s="159"/>
      <c r="T42" s="159"/>
      <c r="U42" s="160"/>
      <c r="V42" s="161">
        <f aca="true" t="shared" si="7" ref="V42:V97">O42/C42*100</f>
        <v>99.25457852605759</v>
      </c>
      <c r="W42" s="161"/>
      <c r="X42" s="161">
        <f aca="true" t="shared" si="8" ref="X42:X76">Q42/E42*100</f>
        <v>99.25457852605759</v>
      </c>
      <c r="Y42" s="161"/>
      <c r="Z42" s="161"/>
      <c r="AA42" s="161"/>
    </row>
    <row r="43" spans="1:27" s="209" customFormat="1" ht="12" customHeight="1">
      <c r="A43" s="156" t="s">
        <v>223</v>
      </c>
      <c r="B43" s="163" t="s">
        <v>108</v>
      </c>
      <c r="C43" s="158">
        <f t="shared" si="3"/>
        <v>6070.044106</v>
      </c>
      <c r="D43" s="158"/>
      <c r="E43" s="158">
        <f>'[6]BS56'!C39/1000000</f>
        <v>6070.044106</v>
      </c>
      <c r="F43" s="158"/>
      <c r="G43" s="158"/>
      <c r="H43" s="158"/>
      <c r="I43" s="158"/>
      <c r="J43" s="158"/>
      <c r="K43" s="158"/>
      <c r="L43" s="158">
        <f t="shared" si="4"/>
        <v>0</v>
      </c>
      <c r="M43" s="158"/>
      <c r="N43" s="158"/>
      <c r="O43" s="158">
        <f t="shared" si="5"/>
        <v>5937.306603</v>
      </c>
      <c r="P43" s="158"/>
      <c r="Q43" s="158">
        <f>'[6]BS56'!D39/1000000</f>
        <v>5937.306603</v>
      </c>
      <c r="R43" s="158">
        <f t="shared" si="6"/>
        <v>0</v>
      </c>
      <c r="S43" s="159"/>
      <c r="T43" s="159"/>
      <c r="U43" s="160"/>
      <c r="V43" s="161">
        <f t="shared" si="7"/>
        <v>97.813236597922</v>
      </c>
      <c r="W43" s="161"/>
      <c r="X43" s="161">
        <f t="shared" si="8"/>
        <v>97.813236597922</v>
      </c>
      <c r="Y43" s="161"/>
      <c r="Z43" s="161"/>
      <c r="AA43" s="161"/>
    </row>
    <row r="44" spans="1:27" s="209" customFormat="1" ht="12" customHeight="1">
      <c r="A44" s="156" t="s">
        <v>224</v>
      </c>
      <c r="B44" s="163" t="s">
        <v>107</v>
      </c>
      <c r="C44" s="158">
        <f t="shared" si="3"/>
        <v>15250.142521300004</v>
      </c>
      <c r="D44" s="158"/>
      <c r="E44" s="158">
        <f>'[6]BS56'!C40/1000000</f>
        <v>15250.142521300004</v>
      </c>
      <c r="F44" s="158"/>
      <c r="G44" s="158"/>
      <c r="H44" s="158"/>
      <c r="I44" s="158"/>
      <c r="J44" s="158"/>
      <c r="K44" s="158"/>
      <c r="L44" s="158">
        <f t="shared" si="4"/>
        <v>0</v>
      </c>
      <c r="M44" s="158"/>
      <c r="N44" s="158"/>
      <c r="O44" s="158">
        <f t="shared" si="5"/>
        <v>14157.381333000001</v>
      </c>
      <c r="P44" s="158"/>
      <c r="Q44" s="158">
        <f>'[6]BS56'!D40/1000000</f>
        <v>14157.381333000001</v>
      </c>
      <c r="R44" s="158">
        <f t="shared" si="6"/>
        <v>0</v>
      </c>
      <c r="S44" s="159"/>
      <c r="T44" s="159"/>
      <c r="U44" s="160"/>
      <c r="V44" s="161">
        <f t="shared" si="7"/>
        <v>92.83441983067546</v>
      </c>
      <c r="W44" s="161"/>
      <c r="X44" s="161">
        <f t="shared" si="8"/>
        <v>92.83441983067546</v>
      </c>
      <c r="Y44" s="161"/>
      <c r="Z44" s="161"/>
      <c r="AA44" s="161"/>
    </row>
    <row r="45" spans="1:27" s="209" customFormat="1" ht="12" customHeight="1">
      <c r="A45" s="156" t="s">
        <v>225</v>
      </c>
      <c r="B45" s="163" t="s">
        <v>110</v>
      </c>
      <c r="C45" s="158">
        <f t="shared" si="3"/>
        <v>8186.122198000002</v>
      </c>
      <c r="D45" s="158"/>
      <c r="E45" s="158">
        <f>'[6]BS56'!C41/1000000</f>
        <v>8186.122198000002</v>
      </c>
      <c r="F45" s="158"/>
      <c r="G45" s="158"/>
      <c r="H45" s="158"/>
      <c r="I45" s="158"/>
      <c r="J45" s="158"/>
      <c r="K45" s="158"/>
      <c r="L45" s="158">
        <f t="shared" si="4"/>
        <v>0</v>
      </c>
      <c r="M45" s="158"/>
      <c r="N45" s="158"/>
      <c r="O45" s="158">
        <f t="shared" si="5"/>
        <v>8054.847665</v>
      </c>
      <c r="P45" s="158"/>
      <c r="Q45" s="158">
        <f>'[6]BS56'!D41/1000000</f>
        <v>8054.847665</v>
      </c>
      <c r="R45" s="158">
        <f t="shared" si="6"/>
        <v>0</v>
      </c>
      <c r="S45" s="159"/>
      <c r="T45" s="159"/>
      <c r="U45" s="160"/>
      <c r="V45" s="161">
        <f t="shared" si="7"/>
        <v>98.39637706566273</v>
      </c>
      <c r="W45" s="161"/>
      <c r="X45" s="161">
        <f t="shared" si="8"/>
        <v>98.39637706566273</v>
      </c>
      <c r="Y45" s="161"/>
      <c r="Z45" s="161"/>
      <c r="AA45" s="161"/>
    </row>
    <row r="46" spans="1:27" s="209" customFormat="1" ht="12" customHeight="1">
      <c r="A46" s="156" t="s">
        <v>226</v>
      </c>
      <c r="B46" s="163" t="s">
        <v>112</v>
      </c>
      <c r="C46" s="158">
        <f t="shared" si="3"/>
        <v>7452.87998</v>
      </c>
      <c r="D46" s="158"/>
      <c r="E46" s="158">
        <f>'[6]BS56'!C42/1000000</f>
        <v>7452.87998</v>
      </c>
      <c r="F46" s="158"/>
      <c r="G46" s="158"/>
      <c r="H46" s="158"/>
      <c r="I46" s="158"/>
      <c r="J46" s="158"/>
      <c r="K46" s="158"/>
      <c r="L46" s="158">
        <f t="shared" si="4"/>
        <v>0</v>
      </c>
      <c r="M46" s="158"/>
      <c r="N46" s="158"/>
      <c r="O46" s="158">
        <f t="shared" si="5"/>
        <v>7249.492553</v>
      </c>
      <c r="P46" s="158"/>
      <c r="Q46" s="158">
        <f>'[6]BS56'!D42/1000000</f>
        <v>7249.492553</v>
      </c>
      <c r="R46" s="158">
        <f t="shared" si="6"/>
        <v>0</v>
      </c>
      <c r="S46" s="159"/>
      <c r="T46" s="159"/>
      <c r="U46" s="160"/>
      <c r="V46" s="161">
        <f t="shared" si="7"/>
        <v>97.27102237597016</v>
      </c>
      <c r="W46" s="161"/>
      <c r="X46" s="161">
        <f t="shared" si="8"/>
        <v>97.27102237597016</v>
      </c>
      <c r="Y46" s="161"/>
      <c r="Z46" s="161"/>
      <c r="AA46" s="161"/>
    </row>
    <row r="47" spans="1:27" s="209" customFormat="1" ht="12" customHeight="1">
      <c r="A47" s="156" t="s">
        <v>227</v>
      </c>
      <c r="B47" s="163" t="s">
        <v>290</v>
      </c>
      <c r="C47" s="158">
        <f t="shared" si="3"/>
        <v>7082.65782</v>
      </c>
      <c r="D47" s="158"/>
      <c r="E47" s="158">
        <f>'[6]BS56'!C43/1000000</f>
        <v>7082.65782</v>
      </c>
      <c r="F47" s="158"/>
      <c r="G47" s="158"/>
      <c r="H47" s="158"/>
      <c r="I47" s="158"/>
      <c r="J47" s="158"/>
      <c r="K47" s="158"/>
      <c r="L47" s="158">
        <f t="shared" si="4"/>
        <v>0</v>
      </c>
      <c r="M47" s="158"/>
      <c r="N47" s="158"/>
      <c r="O47" s="158">
        <f t="shared" si="5"/>
        <v>6532.908871</v>
      </c>
      <c r="P47" s="158"/>
      <c r="Q47" s="158">
        <f>'[6]BS56'!D43/1000000</f>
        <v>6532.908871</v>
      </c>
      <c r="R47" s="158">
        <f t="shared" si="6"/>
        <v>0</v>
      </c>
      <c r="S47" s="159"/>
      <c r="T47" s="159"/>
      <c r="U47" s="160"/>
      <c r="V47" s="161">
        <f t="shared" si="7"/>
        <v>92.2380981409603</v>
      </c>
      <c r="W47" s="161"/>
      <c r="X47" s="161">
        <f t="shared" si="8"/>
        <v>92.2380981409603</v>
      </c>
      <c r="Y47" s="161"/>
      <c r="Z47" s="161"/>
      <c r="AA47" s="161"/>
    </row>
    <row r="48" spans="1:27" s="209" customFormat="1" ht="12" customHeight="1">
      <c r="A48" s="156" t="s">
        <v>228</v>
      </c>
      <c r="B48" s="163" t="s">
        <v>291</v>
      </c>
      <c r="C48" s="158">
        <f t="shared" si="3"/>
        <v>13724.443428</v>
      </c>
      <c r="D48" s="158"/>
      <c r="E48" s="158">
        <f>'[6]BS56'!C44/1000000</f>
        <v>13724.443428</v>
      </c>
      <c r="F48" s="158"/>
      <c r="G48" s="158"/>
      <c r="H48" s="158"/>
      <c r="I48" s="158"/>
      <c r="J48" s="158"/>
      <c r="K48" s="158"/>
      <c r="L48" s="158">
        <f t="shared" si="4"/>
        <v>0</v>
      </c>
      <c r="M48" s="158"/>
      <c r="N48" s="158"/>
      <c r="O48" s="158">
        <f t="shared" si="5"/>
        <v>13353.467297</v>
      </c>
      <c r="P48" s="158"/>
      <c r="Q48" s="158">
        <f>'[6]BS56'!D44/1000000</f>
        <v>13353.467297</v>
      </c>
      <c r="R48" s="158">
        <f t="shared" si="6"/>
        <v>0</v>
      </c>
      <c r="S48" s="159"/>
      <c r="T48" s="159"/>
      <c r="U48" s="160"/>
      <c r="V48" s="161">
        <f t="shared" si="7"/>
        <v>97.29696775722685</v>
      </c>
      <c r="W48" s="161"/>
      <c r="X48" s="161">
        <f t="shared" si="8"/>
        <v>97.29696775722685</v>
      </c>
      <c r="Y48" s="161"/>
      <c r="Z48" s="161"/>
      <c r="AA48" s="161"/>
    </row>
    <row r="49" spans="1:27" s="209" customFormat="1" ht="12" customHeight="1">
      <c r="A49" s="156" t="s">
        <v>229</v>
      </c>
      <c r="B49" s="163" t="s">
        <v>292</v>
      </c>
      <c r="C49" s="158">
        <f t="shared" si="3"/>
        <v>8067.700975</v>
      </c>
      <c r="D49" s="158"/>
      <c r="E49" s="158">
        <f>'[6]BS56'!C45/1000000</f>
        <v>8067.700975</v>
      </c>
      <c r="F49" s="158"/>
      <c r="G49" s="158"/>
      <c r="H49" s="158"/>
      <c r="I49" s="158"/>
      <c r="J49" s="158"/>
      <c r="K49" s="158"/>
      <c r="L49" s="158">
        <f t="shared" si="4"/>
        <v>0</v>
      </c>
      <c r="M49" s="158"/>
      <c r="N49" s="158"/>
      <c r="O49" s="158">
        <f t="shared" si="5"/>
        <v>7496.213601999999</v>
      </c>
      <c r="P49" s="158"/>
      <c r="Q49" s="158">
        <f>'[6]BS56'!D45/1000000</f>
        <v>7496.213601999999</v>
      </c>
      <c r="R49" s="158">
        <f t="shared" si="6"/>
        <v>0</v>
      </c>
      <c r="S49" s="159"/>
      <c r="T49" s="159"/>
      <c r="U49" s="160"/>
      <c r="V49" s="161">
        <f t="shared" si="7"/>
        <v>92.91635405463201</v>
      </c>
      <c r="W49" s="161"/>
      <c r="X49" s="161">
        <f t="shared" si="8"/>
        <v>92.91635405463201</v>
      </c>
      <c r="Y49" s="161"/>
      <c r="Z49" s="161"/>
      <c r="AA49" s="161"/>
    </row>
    <row r="50" spans="1:27" s="209" customFormat="1" ht="12" customHeight="1">
      <c r="A50" s="156" t="s">
        <v>230</v>
      </c>
      <c r="B50" s="163" t="s">
        <v>293</v>
      </c>
      <c r="C50" s="158">
        <f t="shared" si="3"/>
        <v>5988.5007780000005</v>
      </c>
      <c r="D50" s="158"/>
      <c r="E50" s="158">
        <f>'[6]BS56'!C46/1000000</f>
        <v>5988.5007780000005</v>
      </c>
      <c r="F50" s="158"/>
      <c r="G50" s="158"/>
      <c r="H50" s="158"/>
      <c r="I50" s="158"/>
      <c r="J50" s="158"/>
      <c r="K50" s="158"/>
      <c r="L50" s="158">
        <f t="shared" si="4"/>
        <v>0</v>
      </c>
      <c r="M50" s="158"/>
      <c r="N50" s="158"/>
      <c r="O50" s="158">
        <f t="shared" si="5"/>
        <v>6050.2426479999995</v>
      </c>
      <c r="P50" s="158"/>
      <c r="Q50" s="158">
        <f>'[6]BS56'!D46/1000000</f>
        <v>6050.2426479999995</v>
      </c>
      <c r="R50" s="158">
        <f t="shared" si="6"/>
        <v>0</v>
      </c>
      <c r="S50" s="159"/>
      <c r="T50" s="159"/>
      <c r="U50" s="160"/>
      <c r="V50" s="161">
        <f t="shared" si="7"/>
        <v>101.03100712997852</v>
      </c>
      <c r="W50" s="161"/>
      <c r="X50" s="161">
        <f t="shared" si="8"/>
        <v>101.03100712997852</v>
      </c>
      <c r="Y50" s="161"/>
      <c r="Z50" s="161"/>
      <c r="AA50" s="161"/>
    </row>
    <row r="51" spans="1:27" s="209" customFormat="1" ht="12" customHeight="1">
      <c r="A51" s="156" t="s">
        <v>231</v>
      </c>
      <c r="B51" s="163" t="s">
        <v>121</v>
      </c>
      <c r="C51" s="158">
        <f t="shared" si="3"/>
        <v>7674.605394000002</v>
      </c>
      <c r="D51" s="158"/>
      <c r="E51" s="158">
        <f>'[6]BS56'!C47/1000000</f>
        <v>7674.605394000002</v>
      </c>
      <c r="F51" s="158"/>
      <c r="G51" s="158"/>
      <c r="H51" s="158"/>
      <c r="I51" s="158"/>
      <c r="J51" s="158"/>
      <c r="K51" s="158"/>
      <c r="L51" s="158">
        <f t="shared" si="4"/>
        <v>0</v>
      </c>
      <c r="M51" s="158"/>
      <c r="N51" s="158"/>
      <c r="O51" s="158">
        <f t="shared" si="5"/>
        <v>7448.184931</v>
      </c>
      <c r="P51" s="158"/>
      <c r="Q51" s="158">
        <f>'[6]BS56'!D47/1000000</f>
        <v>7448.184931</v>
      </c>
      <c r="R51" s="158">
        <f t="shared" si="6"/>
        <v>0</v>
      </c>
      <c r="S51" s="159"/>
      <c r="T51" s="159"/>
      <c r="U51" s="160"/>
      <c r="V51" s="161">
        <f t="shared" si="7"/>
        <v>97.04974456175927</v>
      </c>
      <c r="W51" s="161"/>
      <c r="X51" s="161">
        <f t="shared" si="8"/>
        <v>97.04974456175927</v>
      </c>
      <c r="Y51" s="161"/>
      <c r="Z51" s="161"/>
      <c r="AA51" s="161"/>
    </row>
    <row r="52" spans="1:27" s="209" customFormat="1" ht="12" customHeight="1">
      <c r="A52" s="156" t="s">
        <v>232</v>
      </c>
      <c r="B52" s="163" t="s">
        <v>116</v>
      </c>
      <c r="C52" s="158">
        <f t="shared" si="3"/>
        <v>6657.482351999998</v>
      </c>
      <c r="D52" s="158"/>
      <c r="E52" s="158">
        <f>'[6]BS56'!C48/1000000</f>
        <v>6657.482351999998</v>
      </c>
      <c r="F52" s="158"/>
      <c r="G52" s="158"/>
      <c r="H52" s="158"/>
      <c r="I52" s="158"/>
      <c r="J52" s="158"/>
      <c r="K52" s="158"/>
      <c r="L52" s="158">
        <f t="shared" si="4"/>
        <v>0</v>
      </c>
      <c r="M52" s="158"/>
      <c r="N52" s="158"/>
      <c r="O52" s="158">
        <f t="shared" si="5"/>
        <v>6412.481064</v>
      </c>
      <c r="P52" s="158"/>
      <c r="Q52" s="158">
        <f>'[6]BS56'!D48/1000000</f>
        <v>6412.481064</v>
      </c>
      <c r="R52" s="158">
        <f t="shared" si="6"/>
        <v>0</v>
      </c>
      <c r="S52" s="159"/>
      <c r="T52" s="159"/>
      <c r="U52" s="160"/>
      <c r="V52" s="161">
        <f t="shared" si="7"/>
        <v>96.31991081543916</v>
      </c>
      <c r="W52" s="161"/>
      <c r="X52" s="161">
        <f t="shared" si="8"/>
        <v>96.31991081543916</v>
      </c>
      <c r="Y52" s="161"/>
      <c r="Z52" s="161"/>
      <c r="AA52" s="161"/>
    </row>
    <row r="53" spans="1:27" s="209" customFormat="1" ht="12" customHeight="1">
      <c r="A53" s="156" t="s">
        <v>233</v>
      </c>
      <c r="B53" s="163" t="s">
        <v>120</v>
      </c>
      <c r="C53" s="158">
        <f t="shared" si="3"/>
        <v>8755.267844</v>
      </c>
      <c r="D53" s="158"/>
      <c r="E53" s="158">
        <f>'[6]BS56'!C49/1000000</f>
        <v>8755.267844</v>
      </c>
      <c r="F53" s="158"/>
      <c r="G53" s="158"/>
      <c r="H53" s="158"/>
      <c r="I53" s="158"/>
      <c r="J53" s="158"/>
      <c r="K53" s="158"/>
      <c r="L53" s="158">
        <f t="shared" si="4"/>
        <v>0</v>
      </c>
      <c r="M53" s="158"/>
      <c r="N53" s="158"/>
      <c r="O53" s="158">
        <f t="shared" si="5"/>
        <v>8048.214024</v>
      </c>
      <c r="P53" s="158"/>
      <c r="Q53" s="158">
        <f>'[6]BS56'!D49/1000000</f>
        <v>8048.214024</v>
      </c>
      <c r="R53" s="158">
        <f t="shared" si="6"/>
        <v>0</v>
      </c>
      <c r="S53" s="159"/>
      <c r="T53" s="159"/>
      <c r="U53" s="160"/>
      <c r="V53" s="161">
        <f t="shared" si="7"/>
        <v>91.9242468351834</v>
      </c>
      <c r="W53" s="161"/>
      <c r="X53" s="161">
        <f t="shared" si="8"/>
        <v>91.9242468351834</v>
      </c>
      <c r="Y53" s="161"/>
      <c r="Z53" s="161"/>
      <c r="AA53" s="161"/>
    </row>
    <row r="54" spans="1:27" s="209" customFormat="1" ht="12" customHeight="1">
      <c r="A54" s="156" t="s">
        <v>234</v>
      </c>
      <c r="B54" s="163" t="s">
        <v>122</v>
      </c>
      <c r="C54" s="158">
        <f t="shared" si="3"/>
        <v>6672.622944000001</v>
      </c>
      <c r="D54" s="158"/>
      <c r="E54" s="158">
        <f>'[6]BS56'!C50/1000000</f>
        <v>6672.622944000001</v>
      </c>
      <c r="F54" s="158"/>
      <c r="G54" s="158"/>
      <c r="H54" s="158"/>
      <c r="I54" s="158"/>
      <c r="J54" s="158"/>
      <c r="K54" s="158"/>
      <c r="L54" s="158">
        <f t="shared" si="4"/>
        <v>0</v>
      </c>
      <c r="M54" s="158"/>
      <c r="N54" s="158"/>
      <c r="O54" s="158">
        <f t="shared" si="5"/>
        <v>6202.7479189999995</v>
      </c>
      <c r="P54" s="158"/>
      <c r="Q54" s="158">
        <f>'[6]BS56'!D50/1000000</f>
        <v>6202.7479189999995</v>
      </c>
      <c r="R54" s="158">
        <f t="shared" si="6"/>
        <v>0</v>
      </c>
      <c r="S54" s="159"/>
      <c r="T54" s="159"/>
      <c r="U54" s="160"/>
      <c r="V54" s="161">
        <f t="shared" si="7"/>
        <v>92.95816609235337</v>
      </c>
      <c r="W54" s="161"/>
      <c r="X54" s="161">
        <f t="shared" si="8"/>
        <v>92.95816609235337</v>
      </c>
      <c r="Y54" s="161"/>
      <c r="Z54" s="161"/>
      <c r="AA54" s="161"/>
    </row>
    <row r="55" spans="1:27" s="209" customFormat="1" ht="12" customHeight="1">
      <c r="A55" s="156" t="s">
        <v>235</v>
      </c>
      <c r="B55" s="163" t="s">
        <v>113</v>
      </c>
      <c r="C55" s="158">
        <f t="shared" si="3"/>
        <v>7713.117911</v>
      </c>
      <c r="D55" s="158"/>
      <c r="E55" s="158">
        <f>'[6]BS56'!C51/1000000</f>
        <v>7713.117911</v>
      </c>
      <c r="F55" s="158"/>
      <c r="G55" s="158"/>
      <c r="H55" s="158"/>
      <c r="I55" s="158"/>
      <c r="J55" s="158"/>
      <c r="K55" s="158"/>
      <c r="L55" s="158">
        <f t="shared" si="4"/>
        <v>0</v>
      </c>
      <c r="M55" s="158"/>
      <c r="N55" s="158"/>
      <c r="O55" s="158">
        <f t="shared" si="5"/>
        <v>6993.687667</v>
      </c>
      <c r="P55" s="158"/>
      <c r="Q55" s="158">
        <f>'[6]BS56'!D51/1000000</f>
        <v>6993.687667</v>
      </c>
      <c r="R55" s="158">
        <f t="shared" si="6"/>
        <v>0</v>
      </c>
      <c r="S55" s="159"/>
      <c r="T55" s="159"/>
      <c r="U55" s="160"/>
      <c r="V55" s="161">
        <f t="shared" si="7"/>
        <v>90.67264039910513</v>
      </c>
      <c r="W55" s="161"/>
      <c r="X55" s="161">
        <f t="shared" si="8"/>
        <v>90.67264039910513</v>
      </c>
      <c r="Y55" s="161"/>
      <c r="Z55" s="161"/>
      <c r="AA55" s="161"/>
    </row>
    <row r="56" spans="1:27" s="209" customFormat="1" ht="12" customHeight="1">
      <c r="A56" s="156" t="s">
        <v>236</v>
      </c>
      <c r="B56" s="163" t="s">
        <v>111</v>
      </c>
      <c r="C56" s="158">
        <f t="shared" si="3"/>
        <v>3641.642731</v>
      </c>
      <c r="D56" s="158"/>
      <c r="E56" s="158">
        <f>'[6]BS56'!C52/1000000</f>
        <v>3641.642731</v>
      </c>
      <c r="F56" s="158"/>
      <c r="G56" s="158"/>
      <c r="H56" s="158"/>
      <c r="I56" s="158"/>
      <c r="J56" s="158"/>
      <c r="K56" s="158"/>
      <c r="L56" s="158">
        <f t="shared" si="4"/>
        <v>0</v>
      </c>
      <c r="M56" s="158"/>
      <c r="N56" s="158"/>
      <c r="O56" s="158">
        <f t="shared" si="5"/>
        <v>3783.717935</v>
      </c>
      <c r="P56" s="158"/>
      <c r="Q56" s="158">
        <f>'[6]BS56'!D52/1000000</f>
        <v>3783.717935</v>
      </c>
      <c r="R56" s="158">
        <f t="shared" si="6"/>
        <v>0</v>
      </c>
      <c r="S56" s="159"/>
      <c r="T56" s="159"/>
      <c r="U56" s="160"/>
      <c r="V56" s="161">
        <f t="shared" si="7"/>
        <v>103.90140424239218</v>
      </c>
      <c r="W56" s="161"/>
      <c r="X56" s="161">
        <f t="shared" si="8"/>
        <v>103.90140424239218</v>
      </c>
      <c r="Y56" s="161"/>
      <c r="Z56" s="161"/>
      <c r="AA56" s="161"/>
    </row>
    <row r="57" spans="1:27" s="209" customFormat="1" ht="12" customHeight="1">
      <c r="A57" s="156" t="s">
        <v>237</v>
      </c>
      <c r="B57" s="163" t="s">
        <v>118</v>
      </c>
      <c r="C57" s="158">
        <f t="shared" si="3"/>
        <v>11050.076949</v>
      </c>
      <c r="D57" s="158"/>
      <c r="E57" s="158">
        <f>'[6]BS56'!C53/1000000</f>
        <v>11050.076949</v>
      </c>
      <c r="F57" s="158"/>
      <c r="G57" s="158"/>
      <c r="H57" s="158"/>
      <c r="I57" s="158"/>
      <c r="J57" s="158"/>
      <c r="K57" s="158"/>
      <c r="L57" s="158">
        <f t="shared" si="4"/>
        <v>0</v>
      </c>
      <c r="M57" s="158"/>
      <c r="N57" s="158"/>
      <c r="O57" s="158">
        <f t="shared" si="5"/>
        <v>10321.215565999999</v>
      </c>
      <c r="P57" s="158"/>
      <c r="Q57" s="158">
        <f>'[6]BS56'!D53/1000000</f>
        <v>10321.215565999999</v>
      </c>
      <c r="R57" s="158">
        <f t="shared" si="6"/>
        <v>0</v>
      </c>
      <c r="S57" s="159"/>
      <c r="T57" s="159"/>
      <c r="U57" s="160"/>
      <c r="V57" s="161">
        <f t="shared" si="7"/>
        <v>93.40401531714255</v>
      </c>
      <c r="W57" s="161"/>
      <c r="X57" s="161">
        <f t="shared" si="8"/>
        <v>93.40401531714255</v>
      </c>
      <c r="Y57" s="161"/>
      <c r="Z57" s="161"/>
      <c r="AA57" s="161"/>
    </row>
    <row r="58" spans="1:27" s="209" customFormat="1" ht="12" customHeight="1">
      <c r="A58" s="156" t="s">
        <v>238</v>
      </c>
      <c r="B58" s="163" t="s">
        <v>114</v>
      </c>
      <c r="C58" s="158">
        <f t="shared" si="3"/>
        <v>10077.467914999996</v>
      </c>
      <c r="D58" s="158"/>
      <c r="E58" s="158">
        <f>'[6]BS56'!C54/1000000</f>
        <v>10077.467914999996</v>
      </c>
      <c r="F58" s="158"/>
      <c r="G58" s="158"/>
      <c r="H58" s="158"/>
      <c r="I58" s="158"/>
      <c r="J58" s="158"/>
      <c r="K58" s="158"/>
      <c r="L58" s="158">
        <f t="shared" si="4"/>
        <v>0</v>
      </c>
      <c r="M58" s="158"/>
      <c r="N58" s="158"/>
      <c r="O58" s="158">
        <f t="shared" si="5"/>
        <v>9409.381615999999</v>
      </c>
      <c r="P58" s="158"/>
      <c r="Q58" s="158">
        <f>'[6]BS56'!D54/1000000</f>
        <v>9409.381615999999</v>
      </c>
      <c r="R58" s="158">
        <f t="shared" si="6"/>
        <v>0</v>
      </c>
      <c r="S58" s="159"/>
      <c r="T58" s="159"/>
      <c r="U58" s="160"/>
      <c r="V58" s="161">
        <f t="shared" si="7"/>
        <v>93.37049440757265</v>
      </c>
      <c r="W58" s="161"/>
      <c r="X58" s="161">
        <f t="shared" si="8"/>
        <v>93.37049440757265</v>
      </c>
      <c r="Y58" s="161"/>
      <c r="Z58" s="161"/>
      <c r="AA58" s="161"/>
    </row>
    <row r="59" spans="1:27" s="209" customFormat="1" ht="12" customHeight="1">
      <c r="A59" s="156" t="s">
        <v>239</v>
      </c>
      <c r="B59" s="163" t="s">
        <v>117</v>
      </c>
      <c r="C59" s="158">
        <f t="shared" si="3"/>
        <v>5559.163077</v>
      </c>
      <c r="D59" s="158"/>
      <c r="E59" s="158">
        <f>'[6]BS56'!C55/1000000</f>
        <v>5559.163077</v>
      </c>
      <c r="F59" s="158"/>
      <c r="G59" s="158"/>
      <c r="H59" s="158"/>
      <c r="I59" s="158"/>
      <c r="J59" s="158"/>
      <c r="K59" s="158"/>
      <c r="L59" s="158">
        <f t="shared" si="4"/>
        <v>0</v>
      </c>
      <c r="M59" s="158"/>
      <c r="N59" s="158"/>
      <c r="O59" s="158">
        <f t="shared" si="5"/>
        <v>5168.384806</v>
      </c>
      <c r="P59" s="158"/>
      <c r="Q59" s="158">
        <f>'[6]BS56'!D55/1000000</f>
        <v>5168.384806</v>
      </c>
      <c r="R59" s="158">
        <f t="shared" si="6"/>
        <v>0</v>
      </c>
      <c r="S59" s="159"/>
      <c r="T59" s="159"/>
      <c r="U59" s="160"/>
      <c r="V59" s="161">
        <f t="shared" si="7"/>
        <v>92.97055571877767</v>
      </c>
      <c r="W59" s="161"/>
      <c r="X59" s="161">
        <f t="shared" si="8"/>
        <v>92.97055571877767</v>
      </c>
      <c r="Y59" s="161"/>
      <c r="Z59" s="161"/>
      <c r="AA59" s="161"/>
    </row>
    <row r="60" spans="1:27" s="209" customFormat="1" ht="12" customHeight="1">
      <c r="A60" s="156" t="s">
        <v>240</v>
      </c>
      <c r="B60" s="163" t="s">
        <v>119</v>
      </c>
      <c r="C60" s="158">
        <f t="shared" si="3"/>
        <v>9066.463856</v>
      </c>
      <c r="D60" s="158"/>
      <c r="E60" s="158">
        <f>'[6]BS56'!C56/1000000</f>
        <v>9066.463856</v>
      </c>
      <c r="F60" s="158"/>
      <c r="G60" s="158"/>
      <c r="H60" s="158"/>
      <c r="I60" s="158"/>
      <c r="J60" s="158"/>
      <c r="K60" s="158"/>
      <c r="L60" s="158">
        <f t="shared" si="4"/>
        <v>0</v>
      </c>
      <c r="M60" s="158"/>
      <c r="N60" s="158"/>
      <c r="O60" s="158">
        <f t="shared" si="5"/>
        <v>8353.042346</v>
      </c>
      <c r="P60" s="158"/>
      <c r="Q60" s="158">
        <f>'[6]BS56'!D56/1000000</f>
        <v>8353.042346</v>
      </c>
      <c r="R60" s="158">
        <f t="shared" si="6"/>
        <v>0</v>
      </c>
      <c r="S60" s="159"/>
      <c r="T60" s="159"/>
      <c r="U60" s="160"/>
      <c r="V60" s="161">
        <f t="shared" si="7"/>
        <v>92.13120438871134</v>
      </c>
      <c r="W60" s="161"/>
      <c r="X60" s="161">
        <f t="shared" si="8"/>
        <v>92.13120438871134</v>
      </c>
      <c r="Y60" s="161"/>
      <c r="Z60" s="161"/>
      <c r="AA60" s="161"/>
    </row>
    <row r="61" spans="1:27" s="209" customFormat="1" ht="12" customHeight="1">
      <c r="A61" s="156" t="s">
        <v>241</v>
      </c>
      <c r="B61" s="163" t="s">
        <v>109</v>
      </c>
      <c r="C61" s="158">
        <f t="shared" si="3"/>
        <v>6232.379763</v>
      </c>
      <c r="D61" s="158"/>
      <c r="E61" s="158">
        <f>'[6]BS56'!C57/1000000</f>
        <v>6232.379763</v>
      </c>
      <c r="F61" s="158"/>
      <c r="G61" s="158"/>
      <c r="H61" s="158"/>
      <c r="I61" s="158"/>
      <c r="J61" s="158"/>
      <c r="K61" s="158"/>
      <c r="L61" s="158">
        <f t="shared" si="4"/>
        <v>0</v>
      </c>
      <c r="M61" s="158"/>
      <c r="N61" s="158"/>
      <c r="O61" s="158">
        <f t="shared" si="5"/>
        <v>5993.6837270000005</v>
      </c>
      <c r="P61" s="158"/>
      <c r="Q61" s="158">
        <f>'[6]BS56'!D57/1000000</f>
        <v>5993.6837270000005</v>
      </c>
      <c r="R61" s="158">
        <f t="shared" si="6"/>
        <v>0</v>
      </c>
      <c r="S61" s="159"/>
      <c r="T61" s="159"/>
      <c r="U61" s="160"/>
      <c r="V61" s="161">
        <f t="shared" si="7"/>
        <v>96.17006592863491</v>
      </c>
      <c r="W61" s="161"/>
      <c r="X61" s="161">
        <f t="shared" si="8"/>
        <v>96.17006592863491</v>
      </c>
      <c r="Y61" s="161"/>
      <c r="Z61" s="161"/>
      <c r="AA61" s="161"/>
    </row>
    <row r="62" spans="1:27" s="209" customFormat="1" ht="12" customHeight="1">
      <c r="A62" s="156" t="s">
        <v>242</v>
      </c>
      <c r="B62" s="163" t="s">
        <v>294</v>
      </c>
      <c r="C62" s="158">
        <f t="shared" si="3"/>
        <v>11001.755245000002</v>
      </c>
      <c r="D62" s="158"/>
      <c r="E62" s="158">
        <f>'[6]BS56'!C58/1000000</f>
        <v>11001.755245000002</v>
      </c>
      <c r="F62" s="158"/>
      <c r="G62" s="158"/>
      <c r="H62" s="158"/>
      <c r="I62" s="158"/>
      <c r="J62" s="158"/>
      <c r="K62" s="158"/>
      <c r="L62" s="158">
        <f t="shared" si="4"/>
        <v>0</v>
      </c>
      <c r="M62" s="158"/>
      <c r="N62" s="158"/>
      <c r="O62" s="158">
        <f t="shared" si="5"/>
        <v>10625.309588</v>
      </c>
      <c r="P62" s="158"/>
      <c r="Q62" s="158">
        <f>'[6]BS56'!D58/1000000</f>
        <v>10625.309588</v>
      </c>
      <c r="R62" s="158">
        <f t="shared" si="6"/>
        <v>0</v>
      </c>
      <c r="S62" s="159"/>
      <c r="T62" s="159"/>
      <c r="U62" s="160"/>
      <c r="V62" s="161">
        <f t="shared" si="7"/>
        <v>96.57831274540409</v>
      </c>
      <c r="W62" s="161"/>
      <c r="X62" s="161">
        <f t="shared" si="8"/>
        <v>96.57831274540409</v>
      </c>
      <c r="Y62" s="161"/>
      <c r="Z62" s="161"/>
      <c r="AA62" s="161"/>
    </row>
    <row r="63" spans="1:27" s="209" customFormat="1" ht="12" customHeight="1">
      <c r="A63" s="156" t="s">
        <v>243</v>
      </c>
      <c r="B63" s="163" t="s">
        <v>295</v>
      </c>
      <c r="C63" s="158">
        <f t="shared" si="3"/>
        <v>2487.4027599999995</v>
      </c>
      <c r="D63" s="158"/>
      <c r="E63" s="158">
        <f>'[6]BS56'!C59/1000000</f>
        <v>2487.4027599999995</v>
      </c>
      <c r="F63" s="158"/>
      <c r="G63" s="158"/>
      <c r="H63" s="158"/>
      <c r="I63" s="158"/>
      <c r="J63" s="158"/>
      <c r="K63" s="158"/>
      <c r="L63" s="158">
        <f t="shared" si="4"/>
        <v>0</v>
      </c>
      <c r="M63" s="158"/>
      <c r="N63" s="158"/>
      <c r="O63" s="158">
        <f t="shared" si="5"/>
        <v>2420.1006800000005</v>
      </c>
      <c r="P63" s="158"/>
      <c r="Q63" s="158">
        <f>'[6]BS56'!D59/1000000</f>
        <v>2420.1006800000005</v>
      </c>
      <c r="R63" s="158">
        <f t="shared" si="6"/>
        <v>0</v>
      </c>
      <c r="S63" s="159"/>
      <c r="T63" s="159"/>
      <c r="U63" s="160"/>
      <c r="V63" s="161">
        <f t="shared" si="7"/>
        <v>97.29428297329706</v>
      </c>
      <c r="W63" s="161"/>
      <c r="X63" s="161">
        <f t="shared" si="8"/>
        <v>97.29428297329706</v>
      </c>
      <c r="Y63" s="161"/>
      <c r="Z63" s="161"/>
      <c r="AA63" s="161"/>
    </row>
    <row r="64" spans="1:27" s="209" customFormat="1" ht="12" customHeight="1">
      <c r="A64" s="156" t="s">
        <v>244</v>
      </c>
      <c r="B64" s="157" t="s">
        <v>124</v>
      </c>
      <c r="C64" s="158">
        <f t="shared" si="3"/>
        <v>10085.130992</v>
      </c>
      <c r="D64" s="158"/>
      <c r="E64" s="158">
        <f>'[6]BS56'!C60/1000000</f>
        <v>10085.130992</v>
      </c>
      <c r="F64" s="158"/>
      <c r="G64" s="158"/>
      <c r="H64" s="158"/>
      <c r="I64" s="158"/>
      <c r="J64" s="158"/>
      <c r="K64" s="158"/>
      <c r="L64" s="158"/>
      <c r="M64" s="158"/>
      <c r="N64" s="158"/>
      <c r="O64" s="158">
        <f t="shared" si="5"/>
        <v>9464.007588</v>
      </c>
      <c r="P64" s="158"/>
      <c r="Q64" s="158">
        <f>'[6]BS56'!D60/1000000</f>
        <v>9464.007588</v>
      </c>
      <c r="R64" s="158"/>
      <c r="S64" s="159"/>
      <c r="T64" s="159"/>
      <c r="U64" s="160"/>
      <c r="V64" s="161">
        <f t="shared" si="7"/>
        <v>93.841196465443</v>
      </c>
      <c r="W64" s="161"/>
      <c r="X64" s="161">
        <f t="shared" si="8"/>
        <v>93.841196465443</v>
      </c>
      <c r="Y64" s="161"/>
      <c r="Z64" s="161"/>
      <c r="AA64" s="161"/>
    </row>
    <row r="65" spans="1:27" s="209" customFormat="1" ht="12" customHeight="1">
      <c r="A65" s="156" t="s">
        <v>245</v>
      </c>
      <c r="B65" s="157" t="s">
        <v>123</v>
      </c>
      <c r="C65" s="158">
        <f t="shared" si="3"/>
        <v>5659.502968</v>
      </c>
      <c r="D65" s="158"/>
      <c r="E65" s="158">
        <f>'[6]BS56'!C61/1000000</f>
        <v>5659.502968</v>
      </c>
      <c r="F65" s="158"/>
      <c r="G65" s="158"/>
      <c r="H65" s="158"/>
      <c r="I65" s="158"/>
      <c r="J65" s="158"/>
      <c r="K65" s="158"/>
      <c r="L65" s="158">
        <f t="shared" si="4"/>
        <v>0</v>
      </c>
      <c r="M65" s="158"/>
      <c r="N65" s="158"/>
      <c r="O65" s="158">
        <f t="shared" si="5"/>
        <v>5669.334238</v>
      </c>
      <c r="P65" s="158"/>
      <c r="Q65" s="158">
        <f>'[6]BS56'!D61/1000000</f>
        <v>5669.334238</v>
      </c>
      <c r="R65" s="158">
        <f t="shared" si="6"/>
        <v>0</v>
      </c>
      <c r="S65" s="159"/>
      <c r="T65" s="159"/>
      <c r="U65" s="160"/>
      <c r="V65" s="161">
        <f t="shared" si="7"/>
        <v>100.17371260436806</v>
      </c>
      <c r="W65" s="161"/>
      <c r="X65" s="161">
        <f t="shared" si="8"/>
        <v>100.17371260436806</v>
      </c>
      <c r="Y65" s="161"/>
      <c r="Z65" s="161"/>
      <c r="AA65" s="161"/>
    </row>
    <row r="66" spans="1:27" s="209" customFormat="1" ht="12" customHeight="1">
      <c r="A66" s="156" t="s">
        <v>246</v>
      </c>
      <c r="B66" s="157" t="s">
        <v>125</v>
      </c>
      <c r="C66" s="158">
        <f t="shared" si="3"/>
        <v>15516.691411</v>
      </c>
      <c r="D66" s="158"/>
      <c r="E66" s="158">
        <f>'[6]BS56'!C62/1000000</f>
        <v>15516.691411</v>
      </c>
      <c r="F66" s="158"/>
      <c r="G66" s="158"/>
      <c r="H66" s="158"/>
      <c r="I66" s="158"/>
      <c r="J66" s="158"/>
      <c r="K66" s="158"/>
      <c r="L66" s="158">
        <f t="shared" si="4"/>
        <v>0</v>
      </c>
      <c r="M66" s="158"/>
      <c r="N66" s="158"/>
      <c r="O66" s="158">
        <f t="shared" si="5"/>
        <v>16052.511044</v>
      </c>
      <c r="P66" s="158"/>
      <c r="Q66" s="158">
        <f>'[6]BS56'!D62/1000000</f>
        <v>16052.511044</v>
      </c>
      <c r="R66" s="158">
        <f t="shared" si="6"/>
        <v>0</v>
      </c>
      <c r="S66" s="159"/>
      <c r="T66" s="159"/>
      <c r="U66" s="160"/>
      <c r="V66" s="161">
        <f t="shared" si="7"/>
        <v>103.45318224618522</v>
      </c>
      <c r="W66" s="161"/>
      <c r="X66" s="161">
        <f t="shared" si="8"/>
        <v>103.45318224618522</v>
      </c>
      <c r="Y66" s="161"/>
      <c r="Z66" s="161"/>
      <c r="AA66" s="161"/>
    </row>
    <row r="67" spans="1:27" s="209" customFormat="1" ht="12" customHeight="1">
      <c r="A67" s="156" t="s">
        <v>247</v>
      </c>
      <c r="B67" s="157" t="s">
        <v>127</v>
      </c>
      <c r="C67" s="158">
        <f t="shared" si="3"/>
        <v>9601.691443</v>
      </c>
      <c r="D67" s="158"/>
      <c r="E67" s="158">
        <f>'[6]BS56'!C63/1000000</f>
        <v>9601.691443</v>
      </c>
      <c r="F67" s="158"/>
      <c r="G67" s="158"/>
      <c r="H67" s="158"/>
      <c r="I67" s="158"/>
      <c r="J67" s="158"/>
      <c r="K67" s="158"/>
      <c r="L67" s="158">
        <f t="shared" si="4"/>
        <v>0</v>
      </c>
      <c r="M67" s="158"/>
      <c r="N67" s="158"/>
      <c r="O67" s="158">
        <f t="shared" si="5"/>
        <v>8967.611859</v>
      </c>
      <c r="P67" s="158"/>
      <c r="Q67" s="158">
        <f>'[6]BS56'!D63/1000000</f>
        <v>8967.611859</v>
      </c>
      <c r="R67" s="158">
        <f t="shared" si="6"/>
        <v>0</v>
      </c>
      <c r="S67" s="159"/>
      <c r="T67" s="159"/>
      <c r="U67" s="160"/>
      <c r="V67" s="161">
        <f t="shared" si="7"/>
        <v>93.39616787558542</v>
      </c>
      <c r="W67" s="161"/>
      <c r="X67" s="161">
        <f t="shared" si="8"/>
        <v>93.39616787558542</v>
      </c>
      <c r="Y67" s="161"/>
      <c r="Z67" s="161"/>
      <c r="AA67" s="161"/>
    </row>
    <row r="68" spans="1:27" s="209" customFormat="1" ht="12" customHeight="1">
      <c r="A68" s="156" t="s">
        <v>248</v>
      </c>
      <c r="B68" s="157" t="s">
        <v>126</v>
      </c>
      <c r="C68" s="158">
        <f t="shared" si="3"/>
        <v>6827.390048</v>
      </c>
      <c r="D68" s="158"/>
      <c r="E68" s="158">
        <f>'[6]BS56'!C64/1000000</f>
        <v>6827.390048</v>
      </c>
      <c r="F68" s="158"/>
      <c r="G68" s="158"/>
      <c r="H68" s="158"/>
      <c r="I68" s="158"/>
      <c r="J68" s="158"/>
      <c r="K68" s="158"/>
      <c r="L68" s="158">
        <f t="shared" si="4"/>
        <v>0</v>
      </c>
      <c r="M68" s="158"/>
      <c r="N68" s="158"/>
      <c r="O68" s="158">
        <f t="shared" si="5"/>
        <v>6472.299028</v>
      </c>
      <c r="P68" s="158"/>
      <c r="Q68" s="158">
        <f>'[6]BS56'!D64/1000000</f>
        <v>6472.299028</v>
      </c>
      <c r="R68" s="158">
        <f t="shared" si="6"/>
        <v>0</v>
      </c>
      <c r="S68" s="159"/>
      <c r="T68" s="159"/>
      <c r="U68" s="160"/>
      <c r="V68" s="161">
        <f t="shared" si="7"/>
        <v>94.79902250342326</v>
      </c>
      <c r="W68" s="161"/>
      <c r="X68" s="161">
        <f t="shared" si="8"/>
        <v>94.79902250342326</v>
      </c>
      <c r="Y68" s="161"/>
      <c r="Z68" s="161"/>
      <c r="AA68" s="161"/>
    </row>
    <row r="69" spans="1:27" s="209" customFormat="1" ht="12" customHeight="1">
      <c r="A69" s="156" t="s">
        <v>249</v>
      </c>
      <c r="B69" s="157" t="s">
        <v>128</v>
      </c>
      <c r="C69" s="158">
        <f t="shared" si="3"/>
        <v>10073.26063</v>
      </c>
      <c r="D69" s="158"/>
      <c r="E69" s="158">
        <f>'[6]BS56'!C65/1000000</f>
        <v>10073.26063</v>
      </c>
      <c r="F69" s="158"/>
      <c r="G69" s="158"/>
      <c r="H69" s="158"/>
      <c r="I69" s="158"/>
      <c r="J69" s="158"/>
      <c r="K69" s="158"/>
      <c r="L69" s="158">
        <f t="shared" si="4"/>
        <v>0</v>
      </c>
      <c r="M69" s="158"/>
      <c r="N69" s="158"/>
      <c r="O69" s="158">
        <f t="shared" si="5"/>
        <v>8892.336316</v>
      </c>
      <c r="P69" s="158"/>
      <c r="Q69" s="158">
        <f>'[6]BS56'!D65/1000000</f>
        <v>8892.336316</v>
      </c>
      <c r="R69" s="158">
        <f t="shared" si="6"/>
        <v>0</v>
      </c>
      <c r="S69" s="159"/>
      <c r="T69" s="159"/>
      <c r="U69" s="160"/>
      <c r="V69" s="161">
        <f t="shared" si="7"/>
        <v>88.27664291259384</v>
      </c>
      <c r="W69" s="161"/>
      <c r="X69" s="161">
        <f t="shared" si="8"/>
        <v>88.27664291259384</v>
      </c>
      <c r="Y69" s="161"/>
      <c r="Z69" s="161"/>
      <c r="AA69" s="161"/>
    </row>
    <row r="70" spans="1:27" s="209" customFormat="1" ht="12" customHeight="1">
      <c r="A70" s="156" t="s">
        <v>250</v>
      </c>
      <c r="B70" s="157" t="s">
        <v>132</v>
      </c>
      <c r="C70" s="158">
        <f t="shared" si="3"/>
        <v>5074.876278</v>
      </c>
      <c r="D70" s="158"/>
      <c r="E70" s="158">
        <f>'[6]BS56'!C66/1000000</f>
        <v>5074.876278</v>
      </c>
      <c r="F70" s="158"/>
      <c r="G70" s="158"/>
      <c r="H70" s="158"/>
      <c r="I70" s="158"/>
      <c r="J70" s="158"/>
      <c r="K70" s="158"/>
      <c r="L70" s="158">
        <f t="shared" si="4"/>
        <v>0</v>
      </c>
      <c r="M70" s="158"/>
      <c r="N70" s="158"/>
      <c r="O70" s="158">
        <f t="shared" si="5"/>
        <v>4628.848679</v>
      </c>
      <c r="P70" s="158"/>
      <c r="Q70" s="158">
        <f>'[6]BS56'!D66/1000000</f>
        <v>4628.848679</v>
      </c>
      <c r="R70" s="158">
        <f t="shared" si="6"/>
        <v>0</v>
      </c>
      <c r="S70" s="159"/>
      <c r="T70" s="159"/>
      <c r="U70" s="160"/>
      <c r="V70" s="161">
        <f t="shared" si="7"/>
        <v>91.21106457444951</v>
      </c>
      <c r="W70" s="161"/>
      <c r="X70" s="161">
        <f t="shared" si="8"/>
        <v>91.21106457444951</v>
      </c>
      <c r="Y70" s="161"/>
      <c r="Z70" s="161"/>
      <c r="AA70" s="161"/>
    </row>
    <row r="71" spans="1:27" s="209" customFormat="1" ht="12" customHeight="1">
      <c r="A71" s="156" t="s">
        <v>251</v>
      </c>
      <c r="B71" s="157" t="s">
        <v>133</v>
      </c>
      <c r="C71" s="158">
        <f t="shared" si="3"/>
        <v>8429.158283</v>
      </c>
      <c r="D71" s="158"/>
      <c r="E71" s="158">
        <f>'[6]BS56'!C67/1000000</f>
        <v>8429.158283</v>
      </c>
      <c r="F71" s="158"/>
      <c r="G71" s="158"/>
      <c r="H71" s="158"/>
      <c r="I71" s="158"/>
      <c r="J71" s="158"/>
      <c r="K71" s="158"/>
      <c r="L71" s="158">
        <f t="shared" si="4"/>
        <v>0</v>
      </c>
      <c r="M71" s="158"/>
      <c r="N71" s="158"/>
      <c r="O71" s="158">
        <f t="shared" si="5"/>
        <v>7358.99676</v>
      </c>
      <c r="P71" s="158"/>
      <c r="Q71" s="158">
        <f>'[6]BS56'!D67/1000000</f>
        <v>7358.99676</v>
      </c>
      <c r="R71" s="158">
        <f t="shared" si="6"/>
        <v>0</v>
      </c>
      <c r="S71" s="159"/>
      <c r="T71" s="159"/>
      <c r="U71" s="160"/>
      <c r="V71" s="161">
        <f t="shared" si="7"/>
        <v>87.30405234935128</v>
      </c>
      <c r="W71" s="161"/>
      <c r="X71" s="161">
        <f t="shared" si="8"/>
        <v>87.30405234935128</v>
      </c>
      <c r="Y71" s="161"/>
      <c r="Z71" s="161"/>
      <c r="AA71" s="161"/>
    </row>
    <row r="72" spans="1:27" s="209" customFormat="1" ht="12" customHeight="1">
      <c r="A72" s="156" t="s">
        <v>252</v>
      </c>
      <c r="B72" s="157" t="s">
        <v>131</v>
      </c>
      <c r="C72" s="158">
        <f t="shared" si="3"/>
        <v>13285.056875</v>
      </c>
      <c r="D72" s="158"/>
      <c r="E72" s="158">
        <f>'[6]BS56'!C68/1000000</f>
        <v>13285.056875</v>
      </c>
      <c r="F72" s="158"/>
      <c r="G72" s="158"/>
      <c r="H72" s="158"/>
      <c r="I72" s="158"/>
      <c r="J72" s="158"/>
      <c r="K72" s="158"/>
      <c r="L72" s="158">
        <f t="shared" si="4"/>
        <v>0</v>
      </c>
      <c r="M72" s="158"/>
      <c r="N72" s="158"/>
      <c r="O72" s="158">
        <f t="shared" si="5"/>
        <v>12058.742948</v>
      </c>
      <c r="P72" s="158"/>
      <c r="Q72" s="158">
        <f>'[6]BS56'!D68/1000000</f>
        <v>12058.742948</v>
      </c>
      <c r="R72" s="158">
        <f t="shared" si="6"/>
        <v>0</v>
      </c>
      <c r="S72" s="159"/>
      <c r="T72" s="159"/>
      <c r="U72" s="160"/>
      <c r="V72" s="161">
        <f t="shared" si="7"/>
        <v>90.76922335720147</v>
      </c>
      <c r="W72" s="161"/>
      <c r="X72" s="161">
        <f t="shared" si="8"/>
        <v>90.76922335720147</v>
      </c>
      <c r="Y72" s="161"/>
      <c r="Z72" s="161"/>
      <c r="AA72" s="161"/>
    </row>
    <row r="73" spans="1:27" s="209" customFormat="1" ht="12" customHeight="1">
      <c r="A73" s="156" t="s">
        <v>253</v>
      </c>
      <c r="B73" s="157" t="s">
        <v>130</v>
      </c>
      <c r="C73" s="158">
        <f t="shared" si="3"/>
        <v>10579.956548</v>
      </c>
      <c r="D73" s="158"/>
      <c r="E73" s="158">
        <f>'[6]BS56'!C69/1000000</f>
        <v>10579.956548</v>
      </c>
      <c r="F73" s="158"/>
      <c r="G73" s="158"/>
      <c r="H73" s="158"/>
      <c r="I73" s="158"/>
      <c r="J73" s="158"/>
      <c r="K73" s="158"/>
      <c r="L73" s="158">
        <f t="shared" si="4"/>
        <v>0</v>
      </c>
      <c r="M73" s="158"/>
      <c r="N73" s="158"/>
      <c r="O73" s="158">
        <f t="shared" si="5"/>
        <v>9667.559485</v>
      </c>
      <c r="P73" s="158"/>
      <c r="Q73" s="158">
        <f>'[6]BS56'!D69/1000000</f>
        <v>9667.559485</v>
      </c>
      <c r="R73" s="158">
        <f t="shared" si="6"/>
        <v>0</v>
      </c>
      <c r="S73" s="159"/>
      <c r="T73" s="159"/>
      <c r="U73" s="160"/>
      <c r="V73" s="161">
        <f t="shared" si="7"/>
        <v>91.3761738163993</v>
      </c>
      <c r="W73" s="161"/>
      <c r="X73" s="161">
        <f t="shared" si="8"/>
        <v>91.3761738163993</v>
      </c>
      <c r="Y73" s="161"/>
      <c r="Z73" s="161"/>
      <c r="AA73" s="161"/>
    </row>
    <row r="74" spans="1:27" s="209" customFormat="1" ht="12" customHeight="1">
      <c r="A74" s="156" t="s">
        <v>254</v>
      </c>
      <c r="B74" s="157" t="s">
        <v>129</v>
      </c>
      <c r="C74" s="158">
        <f t="shared" si="3"/>
        <v>9984.413463</v>
      </c>
      <c r="D74" s="158"/>
      <c r="E74" s="158">
        <f>'[6]BS56'!C70/1000000</f>
        <v>9984.413463</v>
      </c>
      <c r="F74" s="158"/>
      <c r="G74" s="158"/>
      <c r="H74" s="158"/>
      <c r="I74" s="158"/>
      <c r="J74" s="158"/>
      <c r="K74" s="158"/>
      <c r="L74" s="158">
        <f t="shared" si="4"/>
        <v>0</v>
      </c>
      <c r="M74" s="158"/>
      <c r="N74" s="158"/>
      <c r="O74" s="158">
        <f t="shared" si="5"/>
        <v>9555.381928</v>
      </c>
      <c r="P74" s="158"/>
      <c r="Q74" s="158">
        <f>'[6]BS56'!D70/1000000</f>
        <v>9555.381928</v>
      </c>
      <c r="R74" s="158">
        <f t="shared" si="6"/>
        <v>0</v>
      </c>
      <c r="S74" s="159"/>
      <c r="T74" s="159"/>
      <c r="U74" s="160"/>
      <c r="V74" s="161">
        <f t="shared" si="7"/>
        <v>95.70298709493657</v>
      </c>
      <c r="W74" s="161"/>
      <c r="X74" s="161">
        <f t="shared" si="8"/>
        <v>95.70298709493657</v>
      </c>
      <c r="Y74" s="161"/>
      <c r="Z74" s="161"/>
      <c r="AA74" s="161"/>
    </row>
    <row r="75" spans="1:27" s="209" customFormat="1" ht="12" customHeight="1">
      <c r="A75" s="156" t="s">
        <v>255</v>
      </c>
      <c r="B75" s="157" t="s">
        <v>134</v>
      </c>
      <c r="C75" s="158">
        <f t="shared" si="3"/>
        <v>4564.032034</v>
      </c>
      <c r="D75" s="158"/>
      <c r="E75" s="158">
        <f>'[6]BS56'!C71/1000000</f>
        <v>4564.032034</v>
      </c>
      <c r="F75" s="158"/>
      <c r="G75" s="158"/>
      <c r="H75" s="158"/>
      <c r="I75" s="158"/>
      <c r="J75" s="158"/>
      <c r="K75" s="158"/>
      <c r="L75" s="158">
        <f t="shared" si="4"/>
        <v>0</v>
      </c>
      <c r="M75" s="158"/>
      <c r="N75" s="158"/>
      <c r="O75" s="158">
        <f t="shared" si="5"/>
        <v>4348.401449</v>
      </c>
      <c r="P75" s="158"/>
      <c r="Q75" s="158">
        <f>'[6]BS56'!D71/1000000</f>
        <v>4348.401449</v>
      </c>
      <c r="R75" s="158">
        <f t="shared" si="6"/>
        <v>0</v>
      </c>
      <c r="S75" s="159"/>
      <c r="T75" s="159"/>
      <c r="U75" s="160"/>
      <c r="V75" s="161">
        <f t="shared" si="7"/>
        <v>95.27543664475515</v>
      </c>
      <c r="W75" s="161"/>
      <c r="X75" s="161">
        <f t="shared" si="8"/>
        <v>95.27543664475515</v>
      </c>
      <c r="Y75" s="161"/>
      <c r="Z75" s="161"/>
      <c r="AA75" s="161"/>
    </row>
    <row r="76" spans="1:27" s="209" customFormat="1" ht="18">
      <c r="A76" s="156" t="s">
        <v>256</v>
      </c>
      <c r="B76" s="157" t="s">
        <v>319</v>
      </c>
      <c r="C76" s="158">
        <f t="shared" si="3"/>
        <v>5396.8084</v>
      </c>
      <c r="D76" s="158"/>
      <c r="E76" s="158">
        <f>'[6]BS56'!C72/1000000</f>
        <v>5396.8084</v>
      </c>
      <c r="F76" s="158"/>
      <c r="G76" s="158"/>
      <c r="H76" s="158"/>
      <c r="I76" s="158"/>
      <c r="J76" s="158"/>
      <c r="K76" s="158"/>
      <c r="L76" s="158">
        <f t="shared" si="4"/>
        <v>0</v>
      </c>
      <c r="M76" s="158"/>
      <c r="N76" s="158"/>
      <c r="O76" s="158">
        <f t="shared" si="5"/>
        <v>4925.787946</v>
      </c>
      <c r="P76" s="158"/>
      <c r="Q76" s="158">
        <f>'[6]BS56'!D72/1000000</f>
        <v>4925.787946</v>
      </c>
      <c r="R76" s="158">
        <f t="shared" si="6"/>
        <v>0</v>
      </c>
      <c r="S76" s="159"/>
      <c r="T76" s="159"/>
      <c r="U76" s="160"/>
      <c r="V76" s="161">
        <f t="shared" si="7"/>
        <v>91.27224057092708</v>
      </c>
      <c r="W76" s="161"/>
      <c r="X76" s="161">
        <f t="shared" si="8"/>
        <v>91.27224057092708</v>
      </c>
      <c r="Y76" s="161"/>
      <c r="Z76" s="161"/>
      <c r="AA76" s="161"/>
    </row>
    <row r="77" spans="1:27" s="209" customFormat="1" ht="18">
      <c r="A77" s="156" t="s">
        <v>257</v>
      </c>
      <c r="B77" s="163" t="s">
        <v>258</v>
      </c>
      <c r="C77" s="158">
        <f>D77+L77+E77</f>
        <v>3510.872</v>
      </c>
      <c r="D77" s="158"/>
      <c r="E77" s="158">
        <f>'[6]BS56'!C73/1000000</f>
        <v>3510.872</v>
      </c>
      <c r="F77" s="158"/>
      <c r="G77" s="158"/>
      <c r="H77" s="158"/>
      <c r="I77" s="158"/>
      <c r="J77" s="158"/>
      <c r="K77" s="158"/>
      <c r="L77" s="158">
        <f aca="true" t="shared" si="9" ref="L77:L105">M77+N77</f>
        <v>0</v>
      </c>
      <c r="M77" s="158"/>
      <c r="N77" s="158"/>
      <c r="O77" s="158">
        <f t="shared" si="5"/>
        <v>2733.769517</v>
      </c>
      <c r="P77" s="158"/>
      <c r="Q77" s="158">
        <f>'[6]BS56'!D73/1000000</f>
        <v>2733.769517</v>
      </c>
      <c r="R77" s="158"/>
      <c r="S77" s="159"/>
      <c r="T77" s="159"/>
      <c r="U77" s="160"/>
      <c r="V77" s="161">
        <f t="shared" si="7"/>
        <v>77.8658269797361</v>
      </c>
      <c r="W77" s="161"/>
      <c r="X77" s="161">
        <f>Q77/E77*100</f>
        <v>77.8658269797361</v>
      </c>
      <c r="Y77" s="161"/>
      <c r="Z77" s="161"/>
      <c r="AA77" s="161"/>
    </row>
    <row r="78" spans="1:27" s="209" customFormat="1" ht="12" customHeight="1">
      <c r="A78" s="156" t="s">
        <v>259</v>
      </c>
      <c r="B78" s="208" t="s">
        <v>311</v>
      </c>
      <c r="C78" s="158">
        <f>D78+L78+E78</f>
        <v>1470</v>
      </c>
      <c r="D78" s="158">
        <v>450</v>
      </c>
      <c r="E78" s="158">
        <f>'[6]BS56'!C74/1000000</f>
        <v>1020</v>
      </c>
      <c r="F78" s="158"/>
      <c r="G78" s="158"/>
      <c r="H78" s="158"/>
      <c r="I78" s="158"/>
      <c r="J78" s="158"/>
      <c r="K78" s="158"/>
      <c r="L78" s="158">
        <f t="shared" si="9"/>
        <v>0</v>
      </c>
      <c r="M78" s="158"/>
      <c r="N78" s="158"/>
      <c r="O78" s="158">
        <f aca="true" t="shared" si="10" ref="O78:O113">Q78+R78+U78+P78</f>
        <v>919.870776</v>
      </c>
      <c r="P78" s="158">
        <f>'[7]55'!$D$10</f>
        <v>0</v>
      </c>
      <c r="Q78" s="158">
        <f>'[6]BS56'!D74/1000000</f>
        <v>919.870776</v>
      </c>
      <c r="R78" s="158"/>
      <c r="S78" s="159"/>
      <c r="T78" s="159"/>
      <c r="U78" s="160"/>
      <c r="V78" s="161">
        <f t="shared" si="7"/>
        <v>62.57624326530612</v>
      </c>
      <c r="W78" s="161">
        <f>P78/D78*100</f>
        <v>0</v>
      </c>
      <c r="X78" s="161">
        <f aca="true" t="shared" si="11" ref="X78:X97">Q78/E78*100</f>
        <v>90.1834094117647</v>
      </c>
      <c r="Y78" s="161"/>
      <c r="Z78" s="161"/>
      <c r="AA78" s="161"/>
    </row>
    <row r="79" spans="1:27" s="211" customFormat="1" ht="12" customHeight="1">
      <c r="A79" s="156" t="s">
        <v>260</v>
      </c>
      <c r="B79" s="159" t="s">
        <v>312</v>
      </c>
      <c r="C79" s="158">
        <f>D79+L79+E79</f>
        <v>98805.225071</v>
      </c>
      <c r="D79" s="158">
        <v>62580</v>
      </c>
      <c r="E79" s="158">
        <f>'[6]BS56'!C75/1000000</f>
        <v>36225.225071</v>
      </c>
      <c r="F79" s="158"/>
      <c r="G79" s="158"/>
      <c r="H79" s="158"/>
      <c r="I79" s="158"/>
      <c r="J79" s="158"/>
      <c r="K79" s="158"/>
      <c r="L79" s="158">
        <f t="shared" si="9"/>
        <v>0</v>
      </c>
      <c r="M79" s="158"/>
      <c r="N79" s="158"/>
      <c r="O79" s="158">
        <f t="shared" si="10"/>
        <v>92376.109122</v>
      </c>
      <c r="P79" s="158">
        <v>59407.978122</v>
      </c>
      <c r="Q79" s="158">
        <f>'[6]BS56'!D75/1000000</f>
        <v>32968.131</v>
      </c>
      <c r="R79" s="158">
        <f aca="true" t="shared" si="12" ref="R79:R95">S79+T79</f>
        <v>0</v>
      </c>
      <c r="S79" s="159"/>
      <c r="T79" s="159"/>
      <c r="U79" s="160"/>
      <c r="V79" s="161">
        <f t="shared" si="7"/>
        <v>93.49314173984207</v>
      </c>
      <c r="W79" s="161">
        <f>P79/D79*100</f>
        <v>94.93125299137105</v>
      </c>
      <c r="X79" s="161">
        <f t="shared" si="11"/>
        <v>91.00876788310845</v>
      </c>
      <c r="Y79" s="161"/>
      <c r="Z79" s="161"/>
      <c r="AA79" s="161"/>
    </row>
    <row r="80" spans="1:27" s="209" customFormat="1" ht="12" customHeight="1">
      <c r="A80" s="156" t="s">
        <v>261</v>
      </c>
      <c r="B80" s="157" t="s">
        <v>136</v>
      </c>
      <c r="C80" s="158">
        <f aca="true" t="shared" si="13" ref="C80:C108">D80+L80+E80</f>
        <v>6842.769168</v>
      </c>
      <c r="D80" s="158"/>
      <c r="E80" s="158">
        <f>'[6]BS56'!C76/1000000</f>
        <v>6842.769168</v>
      </c>
      <c r="F80" s="158"/>
      <c r="G80" s="158"/>
      <c r="H80" s="158"/>
      <c r="I80" s="158"/>
      <c r="J80" s="158"/>
      <c r="K80" s="158"/>
      <c r="L80" s="158">
        <f t="shared" si="9"/>
        <v>0</v>
      </c>
      <c r="M80" s="158"/>
      <c r="N80" s="158"/>
      <c r="O80" s="158">
        <f t="shared" si="10"/>
        <v>6641.102686</v>
      </c>
      <c r="P80" s="158"/>
      <c r="Q80" s="158">
        <f>'[6]BS56'!D76/1000000</f>
        <v>6641.102686</v>
      </c>
      <c r="R80" s="158">
        <f t="shared" si="12"/>
        <v>0</v>
      </c>
      <c r="S80" s="159"/>
      <c r="T80" s="159"/>
      <c r="U80" s="160"/>
      <c r="V80" s="161">
        <f t="shared" si="7"/>
        <v>97.05285276985396</v>
      </c>
      <c r="W80" s="161"/>
      <c r="X80" s="161">
        <f t="shared" si="11"/>
        <v>97.05285276985396</v>
      </c>
      <c r="Y80" s="161"/>
      <c r="Z80" s="161"/>
      <c r="AA80" s="161"/>
    </row>
    <row r="81" spans="1:27" s="209" customFormat="1" ht="12" customHeight="1">
      <c r="A81" s="156" t="s">
        <v>262</v>
      </c>
      <c r="B81" s="157" t="s">
        <v>137</v>
      </c>
      <c r="C81" s="158">
        <f t="shared" si="13"/>
        <v>1109.458</v>
      </c>
      <c r="D81" s="158"/>
      <c r="E81" s="158">
        <f>'[6]BS56'!C77/1000000</f>
        <v>1109.458</v>
      </c>
      <c r="F81" s="158"/>
      <c r="G81" s="158"/>
      <c r="H81" s="158"/>
      <c r="I81" s="158"/>
      <c r="J81" s="158"/>
      <c r="K81" s="158"/>
      <c r="L81" s="158">
        <f t="shared" si="9"/>
        <v>0</v>
      </c>
      <c r="M81" s="158"/>
      <c r="N81" s="158"/>
      <c r="O81" s="158">
        <f t="shared" si="10"/>
        <v>967.635556</v>
      </c>
      <c r="P81" s="158"/>
      <c r="Q81" s="158">
        <f>'[6]BS56'!D77/1000000</f>
        <v>967.635556</v>
      </c>
      <c r="R81" s="158">
        <f t="shared" si="12"/>
        <v>0</v>
      </c>
      <c r="S81" s="159"/>
      <c r="T81" s="159"/>
      <c r="U81" s="160"/>
      <c r="V81" s="161">
        <f t="shared" si="7"/>
        <v>87.21696143522331</v>
      </c>
      <c r="W81" s="161"/>
      <c r="X81" s="161">
        <f t="shared" si="11"/>
        <v>87.21696143522331</v>
      </c>
      <c r="Y81" s="161"/>
      <c r="Z81" s="161"/>
      <c r="AA81" s="161"/>
    </row>
    <row r="82" spans="1:27" s="209" customFormat="1" ht="12" customHeight="1">
      <c r="A82" s="156" t="s">
        <v>263</v>
      </c>
      <c r="B82" s="157" t="s">
        <v>296</v>
      </c>
      <c r="C82" s="158">
        <f t="shared" si="13"/>
        <v>1573.168</v>
      </c>
      <c r="D82" s="158"/>
      <c r="E82" s="158">
        <f>'[6]BS56'!C78/1000000</f>
        <v>1573.168</v>
      </c>
      <c r="F82" s="158"/>
      <c r="G82" s="158"/>
      <c r="H82" s="158"/>
      <c r="I82" s="158"/>
      <c r="J82" s="158"/>
      <c r="K82" s="158"/>
      <c r="L82" s="158">
        <f t="shared" si="9"/>
        <v>0</v>
      </c>
      <c r="M82" s="158"/>
      <c r="N82" s="158"/>
      <c r="O82" s="158">
        <f t="shared" si="10"/>
        <v>1274.635317</v>
      </c>
      <c r="P82" s="158"/>
      <c r="Q82" s="158">
        <f>'[6]BS56'!D78/1000000</f>
        <v>1274.635317</v>
      </c>
      <c r="R82" s="158">
        <f t="shared" si="12"/>
        <v>0</v>
      </c>
      <c r="S82" s="159"/>
      <c r="T82" s="159"/>
      <c r="U82" s="160"/>
      <c r="V82" s="161">
        <f>O82/C82*100</f>
        <v>81.02347091982548</v>
      </c>
      <c r="W82" s="161"/>
      <c r="X82" s="161">
        <f>Q82/E82*100</f>
        <v>81.02347091982548</v>
      </c>
      <c r="Y82" s="210"/>
      <c r="Z82" s="161"/>
      <c r="AA82" s="161"/>
    </row>
    <row r="83" spans="1:27" s="209" customFormat="1" ht="12" customHeight="1">
      <c r="A83" s="156" t="s">
        <v>264</v>
      </c>
      <c r="B83" s="157" t="s">
        <v>297</v>
      </c>
      <c r="C83" s="158">
        <f t="shared" si="13"/>
        <v>1866.51432</v>
      </c>
      <c r="D83" s="158"/>
      <c r="E83" s="158">
        <f>'[6]BS56'!C79/1000000</f>
        <v>1866.51432</v>
      </c>
      <c r="F83" s="158"/>
      <c r="G83" s="158"/>
      <c r="H83" s="158"/>
      <c r="I83" s="158"/>
      <c r="J83" s="158"/>
      <c r="K83" s="158"/>
      <c r="L83" s="158">
        <f t="shared" si="9"/>
        <v>0</v>
      </c>
      <c r="M83" s="158"/>
      <c r="N83" s="158"/>
      <c r="O83" s="158">
        <f t="shared" si="10"/>
        <v>1558.185491</v>
      </c>
      <c r="P83" s="158"/>
      <c r="Q83" s="158">
        <f>'[6]BS56'!D79/1000000</f>
        <v>1558.185491</v>
      </c>
      <c r="R83" s="158">
        <f t="shared" si="12"/>
        <v>0</v>
      </c>
      <c r="S83" s="159"/>
      <c r="T83" s="159"/>
      <c r="U83" s="160"/>
      <c r="V83" s="161">
        <f t="shared" si="7"/>
        <v>83.48103597726482</v>
      </c>
      <c r="W83" s="161"/>
      <c r="X83" s="161">
        <f t="shared" si="11"/>
        <v>83.48103597726482</v>
      </c>
      <c r="Y83" s="161"/>
      <c r="Z83" s="161"/>
      <c r="AA83" s="161"/>
    </row>
    <row r="84" spans="1:27" s="209" customFormat="1" ht="12" customHeight="1">
      <c r="A84" s="156" t="s">
        <v>265</v>
      </c>
      <c r="B84" s="212" t="s">
        <v>309</v>
      </c>
      <c r="C84" s="158">
        <f t="shared" si="13"/>
        <v>1380.270695</v>
      </c>
      <c r="D84" s="158"/>
      <c r="E84" s="158">
        <f>'[6]BS56'!C80/1000000</f>
        <v>1380.270695</v>
      </c>
      <c r="F84" s="158"/>
      <c r="G84" s="158"/>
      <c r="H84" s="158"/>
      <c r="I84" s="158"/>
      <c r="J84" s="158"/>
      <c r="K84" s="158"/>
      <c r="L84" s="158"/>
      <c r="M84" s="158"/>
      <c r="N84" s="158"/>
      <c r="O84" s="158">
        <f t="shared" si="10"/>
        <v>1379.668355</v>
      </c>
      <c r="P84" s="158"/>
      <c r="Q84" s="158">
        <f>'[6]BS56'!D80/1000000</f>
        <v>1379.668355</v>
      </c>
      <c r="R84" s="158"/>
      <c r="S84" s="159"/>
      <c r="T84" s="159"/>
      <c r="U84" s="160"/>
      <c r="V84" s="161"/>
      <c r="W84" s="161"/>
      <c r="X84" s="161"/>
      <c r="Y84" s="161"/>
      <c r="Z84" s="161"/>
      <c r="AA84" s="161"/>
    </row>
    <row r="85" spans="1:27" s="209" customFormat="1" ht="12" customHeight="1">
      <c r="A85" s="156" t="s">
        <v>266</v>
      </c>
      <c r="B85" s="157" t="s">
        <v>138</v>
      </c>
      <c r="C85" s="158">
        <f t="shared" si="13"/>
        <v>8291.00896</v>
      </c>
      <c r="D85" s="158"/>
      <c r="E85" s="158">
        <f>'[6]BS56'!C81/1000000</f>
        <v>8291.00896</v>
      </c>
      <c r="F85" s="158"/>
      <c r="G85" s="158"/>
      <c r="H85" s="158"/>
      <c r="I85" s="158"/>
      <c r="J85" s="158"/>
      <c r="K85" s="158"/>
      <c r="L85" s="158">
        <f t="shared" si="9"/>
        <v>0</v>
      </c>
      <c r="M85" s="158"/>
      <c r="N85" s="158"/>
      <c r="O85" s="158">
        <f t="shared" si="10"/>
        <v>8291.00896</v>
      </c>
      <c r="P85" s="158"/>
      <c r="Q85" s="158">
        <f>'[6]BS56'!D81/1000000</f>
        <v>8291.00896</v>
      </c>
      <c r="R85" s="158">
        <f t="shared" si="12"/>
        <v>0</v>
      </c>
      <c r="S85" s="159"/>
      <c r="T85" s="159"/>
      <c r="U85" s="160"/>
      <c r="V85" s="161">
        <f t="shared" si="7"/>
        <v>100</v>
      </c>
      <c r="W85" s="161"/>
      <c r="X85" s="161">
        <f t="shared" si="11"/>
        <v>100</v>
      </c>
      <c r="Y85" s="161"/>
      <c r="Z85" s="161"/>
      <c r="AA85" s="161"/>
    </row>
    <row r="86" spans="1:27" s="209" customFormat="1" ht="12" customHeight="1">
      <c r="A86" s="156" t="s">
        <v>267</v>
      </c>
      <c r="B86" s="157" t="s">
        <v>139</v>
      </c>
      <c r="C86" s="158">
        <f t="shared" si="13"/>
        <v>3210.151</v>
      </c>
      <c r="D86" s="158"/>
      <c r="E86" s="158">
        <f>'[6]BS56'!C82/1000000</f>
        <v>3210.151</v>
      </c>
      <c r="F86" s="158"/>
      <c r="G86" s="158"/>
      <c r="H86" s="158"/>
      <c r="I86" s="158"/>
      <c r="J86" s="158"/>
      <c r="K86" s="158"/>
      <c r="L86" s="158">
        <f t="shared" si="9"/>
        <v>0</v>
      </c>
      <c r="M86" s="158"/>
      <c r="N86" s="158"/>
      <c r="O86" s="158">
        <f t="shared" si="10"/>
        <v>3196.261</v>
      </c>
      <c r="P86" s="158"/>
      <c r="Q86" s="158">
        <f>'[6]BS56'!D82/1000000</f>
        <v>3196.261</v>
      </c>
      <c r="R86" s="158">
        <f t="shared" si="12"/>
        <v>0</v>
      </c>
      <c r="S86" s="159"/>
      <c r="T86" s="159"/>
      <c r="U86" s="160"/>
      <c r="V86" s="161">
        <f t="shared" si="7"/>
        <v>99.56731007357598</v>
      </c>
      <c r="W86" s="161"/>
      <c r="X86" s="161">
        <f t="shared" si="11"/>
        <v>99.56731007357598</v>
      </c>
      <c r="Y86" s="161"/>
      <c r="Z86" s="161"/>
      <c r="AA86" s="161"/>
    </row>
    <row r="87" spans="1:27" s="209" customFormat="1" ht="12" customHeight="1">
      <c r="A87" s="156" t="s">
        <v>268</v>
      </c>
      <c r="B87" s="157" t="s">
        <v>313</v>
      </c>
      <c r="C87" s="158">
        <f t="shared" si="13"/>
        <v>4390.133808</v>
      </c>
      <c r="D87" s="158"/>
      <c r="E87" s="158">
        <f>'[6]BS56'!C83/1000000</f>
        <v>4390.133808</v>
      </c>
      <c r="F87" s="158"/>
      <c r="G87" s="158"/>
      <c r="H87" s="158"/>
      <c r="I87" s="158"/>
      <c r="J87" s="158"/>
      <c r="K87" s="158"/>
      <c r="L87" s="158">
        <f t="shared" si="9"/>
        <v>0</v>
      </c>
      <c r="M87" s="158"/>
      <c r="N87" s="158"/>
      <c r="O87" s="158">
        <f t="shared" si="10"/>
        <v>3506.350207</v>
      </c>
      <c r="P87" s="158"/>
      <c r="Q87" s="158">
        <f>'[6]BS56'!D83/1000000</f>
        <v>3506.350207</v>
      </c>
      <c r="R87" s="158">
        <f t="shared" si="12"/>
        <v>0</v>
      </c>
      <c r="S87" s="159"/>
      <c r="T87" s="159"/>
      <c r="U87" s="160"/>
      <c r="V87" s="161">
        <f t="shared" si="7"/>
        <v>79.86886870305618</v>
      </c>
      <c r="W87" s="161"/>
      <c r="X87" s="161">
        <f t="shared" si="11"/>
        <v>79.86886870305618</v>
      </c>
      <c r="Y87" s="161"/>
      <c r="Z87" s="161"/>
      <c r="AA87" s="161"/>
    </row>
    <row r="88" spans="1:27" s="209" customFormat="1" ht="12" customHeight="1">
      <c r="A88" s="156" t="s">
        <v>269</v>
      </c>
      <c r="B88" s="157" t="s">
        <v>140</v>
      </c>
      <c r="C88" s="158">
        <f t="shared" si="13"/>
        <v>3438.776009</v>
      </c>
      <c r="D88" s="158"/>
      <c r="E88" s="158">
        <f>'[6]BS56'!C84/1000000</f>
        <v>3438.776009</v>
      </c>
      <c r="F88" s="158"/>
      <c r="G88" s="158"/>
      <c r="H88" s="158"/>
      <c r="I88" s="158"/>
      <c r="J88" s="158"/>
      <c r="K88" s="158"/>
      <c r="L88" s="158">
        <f t="shared" si="9"/>
        <v>0</v>
      </c>
      <c r="M88" s="158"/>
      <c r="N88" s="158"/>
      <c r="O88" s="158">
        <f t="shared" si="10"/>
        <v>2741.275317</v>
      </c>
      <c r="P88" s="158"/>
      <c r="Q88" s="158">
        <f>'[6]BS56'!D84/1000000</f>
        <v>2741.275317</v>
      </c>
      <c r="R88" s="158">
        <f t="shared" si="12"/>
        <v>0</v>
      </c>
      <c r="S88" s="159"/>
      <c r="T88" s="159"/>
      <c r="U88" s="160"/>
      <c r="V88" s="161">
        <f t="shared" si="7"/>
        <v>79.71660002935654</v>
      </c>
      <c r="W88" s="161"/>
      <c r="X88" s="161">
        <f t="shared" si="11"/>
        <v>79.71660002935654</v>
      </c>
      <c r="Y88" s="161"/>
      <c r="Z88" s="161"/>
      <c r="AA88" s="161"/>
    </row>
    <row r="89" spans="1:27" s="209" customFormat="1" ht="12" customHeight="1">
      <c r="A89" s="156" t="s">
        <v>270</v>
      </c>
      <c r="B89" s="157" t="s">
        <v>141</v>
      </c>
      <c r="C89" s="158">
        <f t="shared" si="13"/>
        <v>2293.818102</v>
      </c>
      <c r="D89" s="158"/>
      <c r="E89" s="158">
        <f>'[6]BS56'!C85/1000000</f>
        <v>2293.818102</v>
      </c>
      <c r="F89" s="158"/>
      <c r="G89" s="158"/>
      <c r="H89" s="158"/>
      <c r="I89" s="158"/>
      <c r="J89" s="158"/>
      <c r="K89" s="158"/>
      <c r="L89" s="158">
        <f t="shared" si="9"/>
        <v>0</v>
      </c>
      <c r="M89" s="158"/>
      <c r="N89" s="158"/>
      <c r="O89" s="158">
        <f t="shared" si="10"/>
        <v>2214.093219</v>
      </c>
      <c r="P89" s="158"/>
      <c r="Q89" s="158">
        <f>'[6]BS56'!D85/1000000</f>
        <v>2214.093219</v>
      </c>
      <c r="R89" s="158">
        <f t="shared" si="12"/>
        <v>0</v>
      </c>
      <c r="S89" s="159"/>
      <c r="T89" s="159"/>
      <c r="U89" s="160"/>
      <c r="V89" s="161">
        <f t="shared" si="7"/>
        <v>96.52435897465071</v>
      </c>
      <c r="W89" s="161"/>
      <c r="X89" s="161">
        <f t="shared" si="11"/>
        <v>96.52435897465071</v>
      </c>
      <c r="Y89" s="161"/>
      <c r="Z89" s="161"/>
      <c r="AA89" s="161"/>
    </row>
    <row r="90" spans="1:27" s="209" customFormat="1" ht="12" customHeight="1">
      <c r="A90" s="156" t="s">
        <v>161</v>
      </c>
      <c r="B90" s="157" t="s">
        <v>142</v>
      </c>
      <c r="C90" s="158">
        <f t="shared" si="13"/>
        <v>1069.32381</v>
      </c>
      <c r="D90" s="158"/>
      <c r="E90" s="158">
        <f>'[6]BS56'!C86/1000000</f>
        <v>1069.32381</v>
      </c>
      <c r="F90" s="158"/>
      <c r="G90" s="158"/>
      <c r="H90" s="158"/>
      <c r="I90" s="158"/>
      <c r="J90" s="158"/>
      <c r="K90" s="158"/>
      <c r="L90" s="158">
        <f t="shared" si="9"/>
        <v>0</v>
      </c>
      <c r="M90" s="158"/>
      <c r="N90" s="158"/>
      <c r="O90" s="158">
        <f t="shared" si="10"/>
        <v>1023.593154</v>
      </c>
      <c r="P90" s="158"/>
      <c r="Q90" s="158">
        <f>'[6]BS56'!D86/1000000</f>
        <v>1023.593154</v>
      </c>
      <c r="R90" s="158">
        <f t="shared" si="12"/>
        <v>0</v>
      </c>
      <c r="S90" s="159"/>
      <c r="T90" s="159"/>
      <c r="U90" s="160"/>
      <c r="V90" s="161">
        <f t="shared" si="7"/>
        <v>95.72340430725095</v>
      </c>
      <c r="W90" s="161"/>
      <c r="X90" s="161">
        <f t="shared" si="11"/>
        <v>95.72340430725095</v>
      </c>
      <c r="Y90" s="161"/>
      <c r="Z90" s="161"/>
      <c r="AA90" s="161"/>
    </row>
    <row r="91" spans="1:27" s="209" customFormat="1" ht="12" customHeight="1">
      <c r="A91" s="156" t="s">
        <v>162</v>
      </c>
      <c r="B91" s="157" t="s">
        <v>143</v>
      </c>
      <c r="C91" s="158">
        <f t="shared" si="13"/>
        <v>964.208997</v>
      </c>
      <c r="D91" s="158"/>
      <c r="E91" s="158">
        <f>'[6]BS56'!C87/1000000</f>
        <v>964.208997</v>
      </c>
      <c r="F91" s="158"/>
      <c r="G91" s="158"/>
      <c r="H91" s="158"/>
      <c r="I91" s="158"/>
      <c r="J91" s="158"/>
      <c r="K91" s="158"/>
      <c r="L91" s="158">
        <f t="shared" si="9"/>
        <v>0</v>
      </c>
      <c r="M91" s="158"/>
      <c r="N91" s="158"/>
      <c r="O91" s="158">
        <f t="shared" si="10"/>
        <v>824.549915</v>
      </c>
      <c r="P91" s="158"/>
      <c r="Q91" s="158">
        <f>'[6]BS56'!D87/1000000</f>
        <v>824.549915</v>
      </c>
      <c r="R91" s="158">
        <f t="shared" si="12"/>
        <v>0</v>
      </c>
      <c r="S91" s="159"/>
      <c r="T91" s="159"/>
      <c r="U91" s="160"/>
      <c r="V91" s="161">
        <f t="shared" si="7"/>
        <v>85.51568358783942</v>
      </c>
      <c r="W91" s="161"/>
      <c r="X91" s="161">
        <f t="shared" si="11"/>
        <v>85.51568358783942</v>
      </c>
      <c r="Y91" s="161"/>
      <c r="Z91" s="161"/>
      <c r="AA91" s="161"/>
    </row>
    <row r="92" spans="1:27" s="209" customFormat="1" ht="12" customHeight="1">
      <c r="A92" s="156" t="s">
        <v>163</v>
      </c>
      <c r="B92" s="157" t="s">
        <v>145</v>
      </c>
      <c r="C92" s="158">
        <f t="shared" si="13"/>
        <v>275.6404</v>
      </c>
      <c r="D92" s="158"/>
      <c r="E92" s="158">
        <f>'[6]BS56'!C88/1000000</f>
        <v>275.6404</v>
      </c>
      <c r="F92" s="158"/>
      <c r="G92" s="158"/>
      <c r="H92" s="158"/>
      <c r="I92" s="158"/>
      <c r="J92" s="158"/>
      <c r="K92" s="158"/>
      <c r="L92" s="158">
        <f t="shared" si="9"/>
        <v>0</v>
      </c>
      <c r="M92" s="158"/>
      <c r="N92" s="158"/>
      <c r="O92" s="158">
        <f t="shared" si="10"/>
        <v>267.103262</v>
      </c>
      <c r="P92" s="158"/>
      <c r="Q92" s="158">
        <f>'[6]BS56'!D88/1000000</f>
        <v>267.103262</v>
      </c>
      <c r="R92" s="158">
        <f t="shared" si="12"/>
        <v>0</v>
      </c>
      <c r="S92" s="159"/>
      <c r="T92" s="159"/>
      <c r="U92" s="160"/>
      <c r="V92" s="161">
        <f t="shared" si="7"/>
        <v>96.90279871891056</v>
      </c>
      <c r="W92" s="161"/>
      <c r="X92" s="161">
        <f t="shared" si="11"/>
        <v>96.90279871891056</v>
      </c>
      <c r="Y92" s="161"/>
      <c r="Z92" s="161"/>
      <c r="AA92" s="161"/>
    </row>
    <row r="93" spans="1:27" s="209" customFormat="1" ht="12" customHeight="1">
      <c r="A93" s="156" t="s">
        <v>164</v>
      </c>
      <c r="B93" s="157" t="s">
        <v>144</v>
      </c>
      <c r="C93" s="158">
        <f t="shared" si="13"/>
        <v>263.1804</v>
      </c>
      <c r="D93" s="158"/>
      <c r="E93" s="158">
        <f>'[6]BS56'!C89/1000000</f>
        <v>263.1804</v>
      </c>
      <c r="F93" s="158"/>
      <c r="G93" s="158"/>
      <c r="H93" s="158"/>
      <c r="I93" s="158"/>
      <c r="J93" s="158"/>
      <c r="K93" s="158"/>
      <c r="L93" s="158">
        <f t="shared" si="9"/>
        <v>0</v>
      </c>
      <c r="M93" s="158"/>
      <c r="N93" s="158"/>
      <c r="O93" s="158">
        <f t="shared" si="10"/>
        <v>261.639931</v>
      </c>
      <c r="P93" s="158"/>
      <c r="Q93" s="158">
        <f>'[6]BS56'!D89/1000000</f>
        <v>261.639931</v>
      </c>
      <c r="R93" s="158">
        <f t="shared" si="12"/>
        <v>0</v>
      </c>
      <c r="S93" s="159"/>
      <c r="T93" s="159"/>
      <c r="U93" s="160"/>
      <c r="V93" s="161">
        <f t="shared" si="7"/>
        <v>99.41467183726446</v>
      </c>
      <c r="W93" s="161"/>
      <c r="X93" s="161">
        <f t="shared" si="11"/>
        <v>99.41467183726446</v>
      </c>
      <c r="Y93" s="161"/>
      <c r="Z93" s="161"/>
      <c r="AA93" s="161"/>
    </row>
    <row r="94" spans="1:27" s="209" customFormat="1" ht="12" customHeight="1">
      <c r="A94" s="156" t="s">
        <v>165</v>
      </c>
      <c r="B94" s="157" t="s">
        <v>271</v>
      </c>
      <c r="C94" s="158">
        <f t="shared" si="13"/>
        <v>73.268</v>
      </c>
      <c r="D94" s="158"/>
      <c r="E94" s="158">
        <f>'[6]BS56'!C90/1000000</f>
        <v>73.268</v>
      </c>
      <c r="F94" s="158"/>
      <c r="G94" s="158"/>
      <c r="H94" s="158"/>
      <c r="I94" s="158"/>
      <c r="J94" s="158"/>
      <c r="K94" s="158"/>
      <c r="L94" s="158">
        <f t="shared" si="9"/>
        <v>0</v>
      </c>
      <c r="M94" s="158"/>
      <c r="N94" s="158"/>
      <c r="O94" s="158">
        <f t="shared" si="10"/>
        <v>73.268</v>
      </c>
      <c r="P94" s="158"/>
      <c r="Q94" s="158">
        <f>'[6]BS56'!D90/1000000</f>
        <v>73.268</v>
      </c>
      <c r="R94" s="158">
        <f t="shared" si="12"/>
        <v>0</v>
      </c>
      <c r="S94" s="159"/>
      <c r="T94" s="159"/>
      <c r="U94" s="160"/>
      <c r="V94" s="161">
        <f t="shared" si="7"/>
        <v>100</v>
      </c>
      <c r="W94" s="161"/>
      <c r="X94" s="161">
        <f t="shared" si="11"/>
        <v>100</v>
      </c>
      <c r="Y94" s="161"/>
      <c r="Z94" s="161"/>
      <c r="AA94" s="161"/>
    </row>
    <row r="95" spans="1:27" s="209" customFormat="1" ht="12" customHeight="1">
      <c r="A95" s="156" t="s">
        <v>166</v>
      </c>
      <c r="B95" s="157" t="s">
        <v>272</v>
      </c>
      <c r="C95" s="158">
        <f t="shared" si="13"/>
        <v>184.6304</v>
      </c>
      <c r="D95" s="158"/>
      <c r="E95" s="158">
        <f>'[6]BS56'!C91/1000000</f>
        <v>184.6304</v>
      </c>
      <c r="F95" s="158"/>
      <c r="G95" s="158"/>
      <c r="H95" s="158"/>
      <c r="I95" s="158"/>
      <c r="J95" s="158"/>
      <c r="K95" s="158"/>
      <c r="L95" s="158">
        <f t="shared" si="9"/>
        <v>0</v>
      </c>
      <c r="M95" s="158"/>
      <c r="N95" s="158"/>
      <c r="O95" s="158">
        <f t="shared" si="10"/>
        <v>184.6304</v>
      </c>
      <c r="P95" s="158"/>
      <c r="Q95" s="158">
        <f>'[6]BS56'!D91/1000000</f>
        <v>184.6304</v>
      </c>
      <c r="R95" s="158">
        <f t="shared" si="12"/>
        <v>0</v>
      </c>
      <c r="S95" s="159"/>
      <c r="T95" s="159"/>
      <c r="U95" s="160"/>
      <c r="V95" s="161">
        <f t="shared" si="7"/>
        <v>100</v>
      </c>
      <c r="W95" s="161"/>
      <c r="X95" s="161">
        <f t="shared" si="11"/>
        <v>100</v>
      </c>
      <c r="Y95" s="161"/>
      <c r="Z95" s="161"/>
      <c r="AA95" s="161"/>
    </row>
    <row r="96" spans="1:27" s="209" customFormat="1" ht="12" customHeight="1">
      <c r="A96" s="156" t="s">
        <v>167</v>
      </c>
      <c r="B96" s="157" t="s">
        <v>146</v>
      </c>
      <c r="C96" s="158">
        <f t="shared" si="13"/>
        <v>78.881852</v>
      </c>
      <c r="D96" s="158"/>
      <c r="E96" s="158">
        <f>'[6]BS56'!C92/1000000</f>
        <v>78.881852</v>
      </c>
      <c r="F96" s="158"/>
      <c r="G96" s="158"/>
      <c r="H96" s="158"/>
      <c r="I96" s="158"/>
      <c r="J96" s="158"/>
      <c r="K96" s="158"/>
      <c r="L96" s="158">
        <f t="shared" si="9"/>
        <v>0</v>
      </c>
      <c r="M96" s="158"/>
      <c r="N96" s="158"/>
      <c r="O96" s="158">
        <f t="shared" si="10"/>
        <v>69.048074</v>
      </c>
      <c r="P96" s="158"/>
      <c r="Q96" s="158">
        <f>'[6]BS56'!D92/1000000</f>
        <v>69.048074</v>
      </c>
      <c r="R96" s="158"/>
      <c r="S96" s="159"/>
      <c r="T96" s="159"/>
      <c r="U96" s="160"/>
      <c r="V96" s="161">
        <f t="shared" si="7"/>
        <v>87.53353559700906</v>
      </c>
      <c r="W96" s="161"/>
      <c r="X96" s="161">
        <f t="shared" si="11"/>
        <v>87.53353559700906</v>
      </c>
      <c r="Y96" s="161"/>
      <c r="Z96" s="161"/>
      <c r="AA96" s="161"/>
    </row>
    <row r="97" spans="1:27" s="209" customFormat="1" ht="12" customHeight="1">
      <c r="A97" s="156" t="s">
        <v>168</v>
      </c>
      <c r="B97" s="157" t="s">
        <v>147</v>
      </c>
      <c r="C97" s="158">
        <f t="shared" si="13"/>
        <v>51.89</v>
      </c>
      <c r="D97" s="158"/>
      <c r="E97" s="158">
        <f>'[6]BS56'!C93/1000000</f>
        <v>51.89</v>
      </c>
      <c r="F97" s="158"/>
      <c r="G97" s="158"/>
      <c r="H97" s="158"/>
      <c r="I97" s="158"/>
      <c r="J97" s="158"/>
      <c r="K97" s="158"/>
      <c r="L97" s="158">
        <f t="shared" si="9"/>
        <v>0</v>
      </c>
      <c r="M97" s="158"/>
      <c r="N97" s="158"/>
      <c r="O97" s="158">
        <f t="shared" si="10"/>
        <v>51.334684</v>
      </c>
      <c r="P97" s="158"/>
      <c r="Q97" s="158">
        <f>'[6]BS56'!D93/1000000</f>
        <v>51.334684</v>
      </c>
      <c r="R97" s="158"/>
      <c r="S97" s="159"/>
      <c r="T97" s="159"/>
      <c r="U97" s="160"/>
      <c r="V97" s="161">
        <f t="shared" si="7"/>
        <v>98.92982077471575</v>
      </c>
      <c r="W97" s="161"/>
      <c r="X97" s="161">
        <f t="shared" si="11"/>
        <v>98.92982077471575</v>
      </c>
      <c r="Y97" s="161"/>
      <c r="Z97" s="161"/>
      <c r="AA97" s="161"/>
    </row>
    <row r="98" spans="1:27" s="209" customFormat="1" ht="12" customHeight="1">
      <c r="A98" s="156" t="s">
        <v>169</v>
      </c>
      <c r="B98" s="164" t="s">
        <v>154</v>
      </c>
      <c r="C98" s="158">
        <f t="shared" si="13"/>
        <v>278.353</v>
      </c>
      <c r="D98" s="158"/>
      <c r="E98" s="158">
        <f>'[6]BS56'!C94/1000000</f>
        <v>278.353</v>
      </c>
      <c r="F98" s="158"/>
      <c r="G98" s="158"/>
      <c r="H98" s="158"/>
      <c r="I98" s="158"/>
      <c r="J98" s="158"/>
      <c r="K98" s="158"/>
      <c r="L98" s="158">
        <f t="shared" si="9"/>
        <v>0</v>
      </c>
      <c r="M98" s="158"/>
      <c r="N98" s="158"/>
      <c r="O98" s="158">
        <f t="shared" si="10"/>
        <v>225.08505</v>
      </c>
      <c r="P98" s="158"/>
      <c r="Q98" s="158">
        <f>'[6]BS56'!D94/1000000</f>
        <v>225.08505</v>
      </c>
      <c r="R98" s="158">
        <f>S98+T98</f>
        <v>0</v>
      </c>
      <c r="S98" s="159"/>
      <c r="T98" s="159"/>
      <c r="U98" s="160"/>
      <c r="V98" s="161"/>
      <c r="W98" s="161"/>
      <c r="X98" s="161"/>
      <c r="Y98" s="161"/>
      <c r="Z98" s="161"/>
      <c r="AA98" s="161"/>
    </row>
    <row r="99" spans="1:27" s="209" customFormat="1" ht="12" customHeight="1">
      <c r="A99" s="156" t="s">
        <v>170</v>
      </c>
      <c r="B99" s="164" t="s">
        <v>298</v>
      </c>
      <c r="C99" s="158">
        <f t="shared" si="13"/>
        <v>276</v>
      </c>
      <c r="D99" s="158"/>
      <c r="E99" s="158">
        <f>'[6]BS56'!C95/1000000</f>
        <v>276</v>
      </c>
      <c r="F99" s="158"/>
      <c r="G99" s="158"/>
      <c r="H99" s="158"/>
      <c r="I99" s="158"/>
      <c r="J99" s="158"/>
      <c r="K99" s="158"/>
      <c r="L99" s="158">
        <f t="shared" si="9"/>
        <v>0</v>
      </c>
      <c r="M99" s="158"/>
      <c r="N99" s="158"/>
      <c r="O99" s="158">
        <f t="shared" si="10"/>
        <v>276</v>
      </c>
      <c r="P99" s="158"/>
      <c r="Q99" s="158">
        <f>'[6]BS56'!D95/1000000</f>
        <v>276</v>
      </c>
      <c r="R99" s="158">
        <f>S99+T99</f>
        <v>0</v>
      </c>
      <c r="S99" s="159"/>
      <c r="T99" s="159"/>
      <c r="U99" s="160"/>
      <c r="V99" s="161"/>
      <c r="W99" s="161"/>
      <c r="X99" s="161"/>
      <c r="Y99" s="161"/>
      <c r="Z99" s="161"/>
      <c r="AA99" s="161"/>
    </row>
    <row r="100" spans="1:27" s="209" customFormat="1" ht="12" customHeight="1">
      <c r="A100" s="156" t="s">
        <v>171</v>
      </c>
      <c r="B100" s="164" t="s">
        <v>299</v>
      </c>
      <c r="C100" s="158">
        <f t="shared" si="13"/>
        <v>19615.525812</v>
      </c>
      <c r="D100" s="158"/>
      <c r="E100" s="158">
        <f>'[6]BS56'!C96/1000000</f>
        <v>19615.525812</v>
      </c>
      <c r="F100" s="158"/>
      <c r="G100" s="158"/>
      <c r="H100" s="158"/>
      <c r="I100" s="158"/>
      <c r="J100" s="158"/>
      <c r="K100" s="158"/>
      <c r="L100" s="158">
        <f t="shared" si="9"/>
        <v>0</v>
      </c>
      <c r="M100" s="158"/>
      <c r="N100" s="158"/>
      <c r="O100" s="158">
        <f t="shared" si="10"/>
        <v>18248.541406</v>
      </c>
      <c r="P100" s="158"/>
      <c r="Q100" s="158">
        <f>'[6]BS56'!D96/1000000</f>
        <v>18248.541406</v>
      </c>
      <c r="R100" s="158">
        <f>S100+T100</f>
        <v>0</v>
      </c>
      <c r="S100" s="159"/>
      <c r="T100" s="159"/>
      <c r="U100" s="160"/>
      <c r="V100" s="161"/>
      <c r="W100" s="161"/>
      <c r="X100" s="161"/>
      <c r="Y100" s="161"/>
      <c r="Z100" s="161"/>
      <c r="AA100" s="161"/>
    </row>
    <row r="101" spans="1:27" s="209" customFormat="1" ht="12" customHeight="1">
      <c r="A101" s="156" t="s">
        <v>172</v>
      </c>
      <c r="B101" s="164" t="s">
        <v>300</v>
      </c>
      <c r="C101" s="158">
        <f t="shared" si="13"/>
        <v>669.5</v>
      </c>
      <c r="D101" s="158"/>
      <c r="E101" s="158">
        <f>'[6]BS56'!C97/1000000</f>
        <v>669.5</v>
      </c>
      <c r="F101" s="158"/>
      <c r="G101" s="158"/>
      <c r="H101" s="158"/>
      <c r="I101" s="158"/>
      <c r="J101" s="158"/>
      <c r="K101" s="158"/>
      <c r="L101" s="158">
        <f t="shared" si="9"/>
        <v>0</v>
      </c>
      <c r="M101" s="158"/>
      <c r="N101" s="158"/>
      <c r="O101" s="158">
        <f t="shared" si="10"/>
        <v>669.5</v>
      </c>
      <c r="P101" s="158"/>
      <c r="Q101" s="158">
        <f>'[6]BS56'!D97/1000000</f>
        <v>669.5</v>
      </c>
      <c r="R101" s="158">
        <f>S101+T101</f>
        <v>0</v>
      </c>
      <c r="S101" s="159"/>
      <c r="T101" s="159"/>
      <c r="U101" s="160"/>
      <c r="V101" s="161"/>
      <c r="W101" s="161"/>
      <c r="X101" s="161"/>
      <c r="Y101" s="161"/>
      <c r="Z101" s="161"/>
      <c r="AA101" s="161"/>
    </row>
    <row r="102" spans="1:27" s="209" customFormat="1" ht="12" customHeight="1">
      <c r="A102" s="156" t="s">
        <v>173</v>
      </c>
      <c r="B102" s="164" t="s">
        <v>153</v>
      </c>
      <c r="C102" s="158">
        <f t="shared" si="13"/>
        <v>92.5</v>
      </c>
      <c r="D102" s="158"/>
      <c r="E102" s="158">
        <f>'[6]BS56'!C98/1000000</f>
        <v>92.5</v>
      </c>
      <c r="F102" s="158"/>
      <c r="G102" s="158"/>
      <c r="H102" s="158"/>
      <c r="I102" s="158"/>
      <c r="J102" s="158"/>
      <c r="K102" s="158"/>
      <c r="L102" s="158">
        <f t="shared" si="9"/>
        <v>0</v>
      </c>
      <c r="M102" s="158"/>
      <c r="N102" s="158"/>
      <c r="O102" s="158">
        <f t="shared" si="10"/>
        <v>92.5</v>
      </c>
      <c r="P102" s="158"/>
      <c r="Q102" s="158">
        <f>'[6]BS56'!D98/1000000</f>
        <v>92.5</v>
      </c>
      <c r="R102" s="158"/>
      <c r="S102" s="159"/>
      <c r="T102" s="159"/>
      <c r="U102" s="160"/>
      <c r="V102" s="161"/>
      <c r="W102" s="161"/>
      <c r="X102" s="161"/>
      <c r="Y102" s="161"/>
      <c r="Z102" s="161"/>
      <c r="AA102" s="161"/>
    </row>
    <row r="103" spans="1:27" s="209" customFormat="1" ht="12" customHeight="1">
      <c r="A103" s="156" t="s">
        <v>174</v>
      </c>
      <c r="B103" s="164" t="s">
        <v>150</v>
      </c>
      <c r="C103" s="158">
        <f t="shared" si="13"/>
        <v>732.6</v>
      </c>
      <c r="D103" s="158"/>
      <c r="E103" s="158">
        <f>'[6]BS56'!C99/1000000</f>
        <v>732.6</v>
      </c>
      <c r="F103" s="158"/>
      <c r="G103" s="158"/>
      <c r="H103" s="158"/>
      <c r="I103" s="158"/>
      <c r="J103" s="158"/>
      <c r="K103" s="158"/>
      <c r="L103" s="158">
        <f t="shared" si="9"/>
        <v>0</v>
      </c>
      <c r="M103" s="158"/>
      <c r="N103" s="158"/>
      <c r="O103" s="158">
        <f t="shared" si="10"/>
        <v>685.5</v>
      </c>
      <c r="P103" s="158"/>
      <c r="Q103" s="158">
        <f>'[6]BS56'!D99/1000000</f>
        <v>685.5</v>
      </c>
      <c r="R103" s="158"/>
      <c r="S103" s="159"/>
      <c r="T103" s="159"/>
      <c r="U103" s="160"/>
      <c r="V103" s="161">
        <f>O103/C103*100</f>
        <v>93.57084357084356</v>
      </c>
      <c r="W103" s="161"/>
      <c r="X103" s="161">
        <f>Q103/E103*100</f>
        <v>93.57084357084356</v>
      </c>
      <c r="Y103" s="161"/>
      <c r="Z103" s="161"/>
      <c r="AA103" s="161"/>
    </row>
    <row r="104" spans="1:27" s="209" customFormat="1" ht="12" customHeight="1">
      <c r="A104" s="156" t="s">
        <v>175</v>
      </c>
      <c r="B104" s="164" t="s">
        <v>151</v>
      </c>
      <c r="C104" s="158">
        <f t="shared" si="13"/>
        <v>567</v>
      </c>
      <c r="D104" s="158"/>
      <c r="E104" s="158">
        <f>'[6]BS56'!C100/1000000</f>
        <v>567</v>
      </c>
      <c r="F104" s="158"/>
      <c r="G104" s="158"/>
      <c r="H104" s="158"/>
      <c r="I104" s="158"/>
      <c r="J104" s="158"/>
      <c r="K104" s="158"/>
      <c r="L104" s="158">
        <f t="shared" si="9"/>
        <v>0</v>
      </c>
      <c r="M104" s="158"/>
      <c r="N104" s="158"/>
      <c r="O104" s="158">
        <f t="shared" si="10"/>
        <v>562.5</v>
      </c>
      <c r="P104" s="158"/>
      <c r="Q104" s="158">
        <f>'[6]BS56'!D100/1000000</f>
        <v>562.5</v>
      </c>
      <c r="R104" s="158"/>
      <c r="S104" s="159"/>
      <c r="T104" s="159"/>
      <c r="U104" s="160"/>
      <c r="V104" s="161">
        <f>O104/C104*100</f>
        <v>99.20634920634922</v>
      </c>
      <c r="W104" s="161"/>
      <c r="X104" s="161">
        <f>Q104/E104*100</f>
        <v>99.20634920634922</v>
      </c>
      <c r="Y104" s="161"/>
      <c r="Z104" s="161"/>
      <c r="AA104" s="161"/>
    </row>
    <row r="105" spans="1:27" s="209" customFormat="1" ht="12" customHeight="1">
      <c r="A105" s="156" t="s">
        <v>176</v>
      </c>
      <c r="B105" s="164" t="s">
        <v>152</v>
      </c>
      <c r="C105" s="158">
        <f t="shared" si="13"/>
        <v>537</v>
      </c>
      <c r="D105" s="158"/>
      <c r="E105" s="158">
        <f>'[6]BS56'!C101/1000000</f>
        <v>537</v>
      </c>
      <c r="F105" s="158"/>
      <c r="G105" s="158"/>
      <c r="H105" s="158"/>
      <c r="I105" s="158"/>
      <c r="J105" s="158"/>
      <c r="K105" s="158"/>
      <c r="L105" s="158">
        <f t="shared" si="9"/>
        <v>0</v>
      </c>
      <c r="M105" s="158"/>
      <c r="N105" s="158"/>
      <c r="O105" s="158">
        <f t="shared" si="10"/>
        <v>505.5</v>
      </c>
      <c r="P105" s="158"/>
      <c r="Q105" s="158">
        <f>'[6]BS56'!D101/1000000</f>
        <v>505.5</v>
      </c>
      <c r="R105" s="158">
        <f>S105+T105</f>
        <v>0</v>
      </c>
      <c r="S105" s="159"/>
      <c r="T105" s="159"/>
      <c r="U105" s="160"/>
      <c r="V105" s="161">
        <f>O105/C105*100</f>
        <v>94.1340782122905</v>
      </c>
      <c r="W105" s="161"/>
      <c r="X105" s="161">
        <f>Q105/E105*100</f>
        <v>94.1340782122905</v>
      </c>
      <c r="Y105" s="161"/>
      <c r="Z105" s="161"/>
      <c r="AA105" s="161"/>
    </row>
    <row r="106" spans="1:27" s="209" customFormat="1" ht="12" customHeight="1">
      <c r="A106" s="156" t="s">
        <v>177</v>
      </c>
      <c r="B106" s="157" t="s">
        <v>149</v>
      </c>
      <c r="C106" s="158">
        <f t="shared" si="13"/>
        <v>8512.518521</v>
      </c>
      <c r="D106" s="158"/>
      <c r="E106" s="158">
        <f>'[6]BS56'!C102/1000000</f>
        <v>8512.518521</v>
      </c>
      <c r="F106" s="158"/>
      <c r="G106" s="158"/>
      <c r="H106" s="158"/>
      <c r="I106" s="158"/>
      <c r="J106" s="158"/>
      <c r="K106" s="158"/>
      <c r="L106" s="158"/>
      <c r="M106" s="158"/>
      <c r="N106" s="158"/>
      <c r="O106" s="158">
        <f t="shared" si="10"/>
        <v>8512.518521</v>
      </c>
      <c r="P106" s="158"/>
      <c r="Q106" s="158">
        <f>'[6]BS56'!D102/1000000</f>
        <v>8512.518521</v>
      </c>
      <c r="R106" s="158"/>
      <c r="S106" s="159"/>
      <c r="T106" s="159"/>
      <c r="U106" s="160"/>
      <c r="V106" s="161">
        <f>O106/C106*100</f>
        <v>100</v>
      </c>
      <c r="W106" s="161"/>
      <c r="X106" s="161">
        <f>Q106/E106*100</f>
        <v>100</v>
      </c>
      <c r="Y106" s="161"/>
      <c r="Z106" s="161"/>
      <c r="AA106" s="161"/>
    </row>
    <row r="107" spans="1:27" s="209" customFormat="1" ht="12" customHeight="1">
      <c r="A107" s="156" t="s">
        <v>178</v>
      </c>
      <c r="B107" s="164" t="s">
        <v>314</v>
      </c>
      <c r="C107" s="158">
        <f t="shared" si="13"/>
        <v>168.686093</v>
      </c>
      <c r="D107" s="158"/>
      <c r="E107" s="158">
        <f>'[6]BS56'!C103/1000000</f>
        <v>168.686093</v>
      </c>
      <c r="F107" s="158"/>
      <c r="G107" s="158"/>
      <c r="H107" s="158"/>
      <c r="I107" s="158"/>
      <c r="J107" s="158"/>
      <c r="K107" s="158"/>
      <c r="L107" s="158"/>
      <c r="M107" s="158"/>
      <c r="N107" s="158"/>
      <c r="O107" s="158">
        <f t="shared" si="10"/>
        <v>45.985572</v>
      </c>
      <c r="P107" s="158"/>
      <c r="Q107" s="158">
        <f>'[6]BS56'!D103/1000000</f>
        <v>45.985572</v>
      </c>
      <c r="R107" s="158"/>
      <c r="S107" s="159"/>
      <c r="T107" s="159"/>
      <c r="U107" s="159"/>
      <c r="V107" s="161">
        <f>O107/C107*100</f>
        <v>27.2610333087743</v>
      </c>
      <c r="W107" s="161"/>
      <c r="X107" s="161"/>
      <c r="Y107" s="161"/>
      <c r="Z107" s="161"/>
      <c r="AA107" s="161"/>
    </row>
    <row r="108" spans="1:27" s="209" customFormat="1" ht="12" customHeight="1">
      <c r="A108" s="156" t="s">
        <v>179</v>
      </c>
      <c r="B108" s="164" t="s">
        <v>148</v>
      </c>
      <c r="C108" s="158">
        <f t="shared" si="13"/>
        <v>3000</v>
      </c>
      <c r="D108" s="158">
        <v>3000</v>
      </c>
      <c r="E108" s="158"/>
      <c r="F108" s="158"/>
      <c r="G108" s="158"/>
      <c r="H108" s="158"/>
      <c r="I108" s="158"/>
      <c r="J108" s="158"/>
      <c r="K108" s="158"/>
      <c r="L108" s="158"/>
      <c r="M108" s="158"/>
      <c r="N108" s="158"/>
      <c r="O108" s="158">
        <f t="shared" si="10"/>
        <v>3000</v>
      </c>
      <c r="P108" s="158">
        <v>3000</v>
      </c>
      <c r="Q108" s="158"/>
      <c r="R108" s="158"/>
      <c r="S108" s="159"/>
      <c r="T108" s="159"/>
      <c r="U108" s="159"/>
      <c r="V108" s="161"/>
      <c r="W108" s="161"/>
      <c r="X108" s="161"/>
      <c r="Y108" s="161"/>
      <c r="Z108" s="161"/>
      <c r="AA108" s="161"/>
    </row>
    <row r="109" spans="1:27" s="213" customFormat="1" ht="12" customHeight="1">
      <c r="A109" s="165" t="s">
        <v>2</v>
      </c>
      <c r="B109" s="166" t="s">
        <v>180</v>
      </c>
      <c r="C109" s="167">
        <f>D109+L109+E109</f>
        <v>23630</v>
      </c>
      <c r="D109" s="167"/>
      <c r="E109" s="167">
        <v>23630</v>
      </c>
      <c r="F109" s="167"/>
      <c r="G109" s="167"/>
      <c r="H109" s="167"/>
      <c r="I109" s="167"/>
      <c r="J109" s="167"/>
      <c r="K109" s="167"/>
      <c r="L109" s="158">
        <f>M109+N109</f>
        <v>0</v>
      </c>
      <c r="M109" s="167"/>
      <c r="N109" s="167"/>
      <c r="O109" s="167">
        <f t="shared" si="10"/>
        <v>0</v>
      </c>
      <c r="P109" s="167"/>
      <c r="Q109" s="167"/>
      <c r="R109" s="167">
        <f>S109+T109</f>
        <v>0</v>
      </c>
      <c r="S109" s="166"/>
      <c r="T109" s="166"/>
      <c r="U109" s="166"/>
      <c r="V109" s="168"/>
      <c r="W109" s="161"/>
      <c r="X109" s="161"/>
      <c r="Y109" s="168"/>
      <c r="Z109" s="168"/>
      <c r="AA109" s="168"/>
    </row>
    <row r="110" spans="1:27" s="213" customFormat="1" ht="18">
      <c r="A110" s="165" t="s">
        <v>3</v>
      </c>
      <c r="B110" s="169" t="s">
        <v>183</v>
      </c>
      <c r="C110" s="170"/>
      <c r="D110" s="167"/>
      <c r="E110" s="167"/>
      <c r="F110" s="167"/>
      <c r="G110" s="167"/>
      <c r="H110" s="167"/>
      <c r="I110" s="167"/>
      <c r="J110" s="167"/>
      <c r="K110" s="167"/>
      <c r="L110" s="158">
        <f>M110+N110</f>
        <v>0</v>
      </c>
      <c r="M110" s="167"/>
      <c r="N110" s="167"/>
      <c r="O110" s="167">
        <f t="shared" si="10"/>
        <v>0</v>
      </c>
      <c r="P110" s="167"/>
      <c r="Q110" s="167"/>
      <c r="R110" s="167">
        <f>S110+T110</f>
        <v>0</v>
      </c>
      <c r="S110" s="166"/>
      <c r="T110" s="166"/>
      <c r="U110" s="166"/>
      <c r="V110" s="168"/>
      <c r="W110" s="161"/>
      <c r="X110" s="161"/>
      <c r="Y110" s="168"/>
      <c r="Z110" s="168"/>
      <c r="AA110" s="168"/>
    </row>
    <row r="111" spans="1:27" s="213" customFormat="1" ht="12" customHeight="1">
      <c r="A111" s="165" t="s">
        <v>40</v>
      </c>
      <c r="B111" s="166" t="s">
        <v>273</v>
      </c>
      <c r="C111" s="167">
        <f>D111+L111+E111</f>
        <v>189499</v>
      </c>
      <c r="D111" s="167"/>
      <c r="E111" s="214">
        <v>189499</v>
      </c>
      <c r="F111" s="167"/>
      <c r="G111" s="167"/>
      <c r="H111" s="167"/>
      <c r="I111" s="167"/>
      <c r="J111" s="167"/>
      <c r="K111" s="167"/>
      <c r="L111" s="158">
        <f>M111+N111</f>
        <v>0</v>
      </c>
      <c r="M111" s="167"/>
      <c r="N111" s="167"/>
      <c r="O111" s="167">
        <f t="shared" si="10"/>
        <v>178772.664826</v>
      </c>
      <c r="P111" s="167"/>
      <c r="Q111" s="167">
        <v>178772.664826</v>
      </c>
      <c r="R111" s="167">
        <f>S111+T111</f>
        <v>0</v>
      </c>
      <c r="S111" s="166"/>
      <c r="T111" s="166"/>
      <c r="U111" s="166"/>
      <c r="V111" s="168">
        <f>O111/C111*100</f>
        <v>94.33963494583084</v>
      </c>
      <c r="W111" s="168"/>
      <c r="X111" s="168">
        <f>Q111/E111*100</f>
        <v>94.33963494583084</v>
      </c>
      <c r="Y111" s="168"/>
      <c r="Z111" s="168"/>
      <c r="AA111" s="168"/>
    </row>
    <row r="112" spans="1:27" s="216" customFormat="1" ht="12" customHeight="1">
      <c r="A112" s="165" t="s">
        <v>181</v>
      </c>
      <c r="B112" s="166" t="s">
        <v>182</v>
      </c>
      <c r="C112" s="167"/>
      <c r="D112" s="167"/>
      <c r="E112" s="215"/>
      <c r="F112" s="167"/>
      <c r="G112" s="167"/>
      <c r="H112" s="167"/>
      <c r="I112" s="167"/>
      <c r="J112" s="167"/>
      <c r="K112" s="167"/>
      <c r="L112" s="167"/>
      <c r="M112" s="167"/>
      <c r="N112" s="167"/>
      <c r="O112" s="167">
        <f t="shared" si="10"/>
        <v>224195.41812500003</v>
      </c>
      <c r="P112" s="167"/>
      <c r="Q112" s="167"/>
      <c r="R112" s="167">
        <f>S112+T112</f>
        <v>0</v>
      </c>
      <c r="S112" s="166"/>
      <c r="T112" s="166"/>
      <c r="U112" s="167">
        <v>224195.41812500003</v>
      </c>
      <c r="V112" s="168"/>
      <c r="W112" s="161"/>
      <c r="X112" s="161"/>
      <c r="Y112" s="168"/>
      <c r="Z112" s="168"/>
      <c r="AA112" s="168"/>
    </row>
    <row r="113" spans="1:27" s="162" customFormat="1" ht="11.25">
      <c r="A113" s="165" t="s">
        <v>315</v>
      </c>
      <c r="B113" s="166" t="s">
        <v>306</v>
      </c>
      <c r="C113" s="193"/>
      <c r="D113" s="193"/>
      <c r="E113" s="217"/>
      <c r="F113" s="193"/>
      <c r="G113" s="193"/>
      <c r="H113" s="193"/>
      <c r="I113" s="193"/>
      <c r="J113" s="193"/>
      <c r="K113" s="193"/>
      <c r="L113" s="193"/>
      <c r="M113" s="193"/>
      <c r="N113" s="193"/>
      <c r="O113" s="167">
        <f t="shared" si="10"/>
        <v>36510.225863</v>
      </c>
      <c r="P113" s="193"/>
      <c r="Q113" s="217">
        <v>36510.225863</v>
      </c>
      <c r="R113" s="193"/>
      <c r="S113" s="194"/>
      <c r="T113" s="194"/>
      <c r="U113" s="194"/>
      <c r="V113" s="194"/>
      <c r="W113" s="194"/>
      <c r="X113" s="218"/>
      <c r="Y113" s="193"/>
      <c r="Z113" s="194"/>
      <c r="AA113" s="194"/>
    </row>
    <row r="114" spans="1:24" ht="11.25">
      <c r="A114" s="108"/>
      <c r="B114" s="109" t="s">
        <v>274</v>
      </c>
      <c r="C114" s="219"/>
      <c r="D114" s="219"/>
      <c r="E114" s="219"/>
      <c r="F114" s="219"/>
      <c r="G114" s="219"/>
      <c r="H114" s="219"/>
      <c r="I114" s="219"/>
      <c r="J114" s="219"/>
      <c r="K114" s="219"/>
      <c r="L114" s="219"/>
      <c r="M114" s="219"/>
      <c r="N114" s="219"/>
      <c r="R114" s="220"/>
      <c r="U114" s="221"/>
      <c r="X114" s="222"/>
    </row>
  </sheetData>
  <sheetProtection/>
  <mergeCells count="21">
    <mergeCell ref="A4:AA4"/>
    <mergeCell ref="Y7:AA7"/>
    <mergeCell ref="O6:U6"/>
    <mergeCell ref="Q7:Q8"/>
    <mergeCell ref="R7:T7"/>
    <mergeCell ref="A2:AA2"/>
    <mergeCell ref="B6:B8"/>
    <mergeCell ref="A6:A8"/>
    <mergeCell ref="C7:C8"/>
    <mergeCell ref="D7:D8"/>
    <mergeCell ref="U7:U8"/>
    <mergeCell ref="L7:N7"/>
    <mergeCell ref="X7:X8"/>
    <mergeCell ref="P7:P8"/>
    <mergeCell ref="A3:AA3"/>
    <mergeCell ref="E7:E8"/>
    <mergeCell ref="O7:O8"/>
    <mergeCell ref="C6:N6"/>
    <mergeCell ref="W7:W8"/>
    <mergeCell ref="V6:AA6"/>
    <mergeCell ref="V7:V8"/>
  </mergeCells>
  <printOptions/>
  <pageMargins left="0.7480314960629921" right="0.31496062992125984" top="0.5118110236220472" bottom="0.5118110236220472" header="0.31496062992125984" footer="0.31496062992125984"/>
  <pageSetup horizontalDpi="600" verticalDpi="600" orientation="landscape" paperSize="9" r:id="rId1"/>
  <headerFooter differentFirst="1">
    <oddHeader>&amp;C&amp;P</oddHeader>
    <oddFooter>&amp;C
</oddFooter>
  </headerFooter>
</worksheet>
</file>

<file path=xl/worksheets/sheet6.xml><?xml version="1.0" encoding="utf-8"?>
<worksheet xmlns="http://schemas.openxmlformats.org/spreadsheetml/2006/main" xmlns:r="http://schemas.openxmlformats.org/officeDocument/2006/relationships">
  <dimension ref="A1:AA30"/>
  <sheetViews>
    <sheetView showZeros="0" zoomScalePageLayoutView="0" workbookViewId="0" topLeftCell="A1">
      <selection activeCell="A5" sqref="A5:T5"/>
    </sheetView>
  </sheetViews>
  <sheetFormatPr defaultColWidth="9.140625" defaultRowHeight="12.75"/>
  <cols>
    <col min="1" max="1" width="4.28125" style="0" customWidth="1"/>
    <col min="2" max="2" width="8.8515625" style="0" customWidth="1"/>
    <col min="3" max="3" width="7.00390625" style="0" customWidth="1"/>
    <col min="4" max="4" width="6.7109375" style="0" customWidth="1"/>
    <col min="5" max="5" width="4.8515625" style="0" customWidth="1"/>
    <col min="6" max="6" width="7.7109375" style="0" customWidth="1"/>
    <col min="7" max="7" width="9.8515625" style="0" customWidth="1"/>
    <col min="8" max="8" width="8.00390625" style="0" customWidth="1"/>
    <col min="9" max="10" width="6.8515625" style="0" customWidth="1"/>
    <col min="11" max="11" width="5.7109375" style="0" customWidth="1"/>
    <col min="12" max="12" width="7.421875" style="0" customWidth="1"/>
    <col min="13" max="13" width="9.00390625" style="0" customWidth="1"/>
    <col min="14" max="14" width="7.421875" style="0" customWidth="1"/>
    <col min="15" max="15" width="4.8515625" style="0" customWidth="1"/>
    <col min="16" max="16" width="5.140625" style="0" customWidth="1"/>
    <col min="17" max="17" width="5.7109375" style="0" customWidth="1"/>
    <col min="18" max="18" width="7.00390625" style="0" customWidth="1"/>
    <col min="19" max="19" width="7.140625" style="0" customWidth="1"/>
    <col min="20" max="20" width="6.421875" style="0" customWidth="1"/>
  </cols>
  <sheetData>
    <row r="1" spans="1:21" ht="12.75">
      <c r="A1" s="72" t="s">
        <v>18</v>
      </c>
      <c r="B1" s="2"/>
      <c r="C1" s="2"/>
      <c r="D1" s="2"/>
      <c r="E1" s="2"/>
      <c r="F1" s="2"/>
      <c r="G1" s="2"/>
      <c r="H1" s="2"/>
      <c r="I1" s="2"/>
      <c r="J1" s="9"/>
      <c r="K1" s="9"/>
      <c r="L1" s="9"/>
      <c r="M1" s="9"/>
      <c r="N1" s="46"/>
      <c r="O1" s="46"/>
      <c r="P1" s="46"/>
      <c r="Q1" s="46"/>
      <c r="R1" s="46"/>
      <c r="S1" s="46"/>
      <c r="T1" s="3" t="s">
        <v>359</v>
      </c>
      <c r="U1" s="344" t="s">
        <v>360</v>
      </c>
    </row>
    <row r="2" spans="1:20" ht="12.75">
      <c r="A2" s="72"/>
      <c r="B2" s="2"/>
      <c r="C2" s="2"/>
      <c r="D2" s="2"/>
      <c r="E2" s="2"/>
      <c r="F2" s="2"/>
      <c r="G2" s="2"/>
      <c r="H2" s="2"/>
      <c r="I2" s="2"/>
      <c r="J2" s="9"/>
      <c r="K2" s="9"/>
      <c r="L2" s="9"/>
      <c r="M2" s="9"/>
      <c r="N2" s="46"/>
      <c r="O2" s="46"/>
      <c r="P2" s="46"/>
      <c r="Q2" s="46"/>
      <c r="R2" s="46"/>
      <c r="S2" s="46"/>
      <c r="T2" s="3"/>
    </row>
    <row r="3" spans="1:20" s="297" customFormat="1" ht="16.5">
      <c r="A3" s="348" t="s">
        <v>361</v>
      </c>
      <c r="B3" s="348"/>
      <c r="C3" s="348"/>
      <c r="D3" s="348"/>
      <c r="E3" s="348"/>
      <c r="F3" s="348"/>
      <c r="G3" s="348"/>
      <c r="H3" s="348"/>
      <c r="I3" s="348"/>
      <c r="J3" s="348"/>
      <c r="K3" s="348"/>
      <c r="L3" s="348"/>
      <c r="M3" s="348"/>
      <c r="N3" s="348"/>
      <c r="O3" s="348"/>
      <c r="P3" s="348"/>
      <c r="Q3" s="348"/>
      <c r="R3" s="348"/>
      <c r="S3" s="348"/>
      <c r="T3" s="348"/>
    </row>
    <row r="4" spans="1:20" s="297" customFormat="1" ht="16.5">
      <c r="A4" s="352" t="str">
        <f>'BS96'!A4:F4</f>
        <v>(Ban hành kèm theo Quyết định số  3790 /QĐ-UBND ngày  27  tháng  7 năm 2021</v>
      </c>
      <c r="B4" s="352"/>
      <c r="C4" s="352"/>
      <c r="D4" s="352"/>
      <c r="E4" s="352"/>
      <c r="F4" s="352"/>
      <c r="G4" s="352"/>
      <c r="H4" s="352"/>
      <c r="I4" s="352"/>
      <c r="J4" s="352"/>
      <c r="K4" s="352"/>
      <c r="L4" s="352"/>
      <c r="M4" s="352"/>
      <c r="N4" s="352"/>
      <c r="O4" s="352"/>
      <c r="P4" s="352"/>
      <c r="Q4" s="352"/>
      <c r="R4" s="352"/>
      <c r="S4" s="352"/>
      <c r="T4" s="352"/>
    </row>
    <row r="5" spans="1:20" s="297" customFormat="1" ht="16.5">
      <c r="A5" s="352" t="s">
        <v>321</v>
      </c>
      <c r="B5" s="352"/>
      <c r="C5" s="352"/>
      <c r="D5" s="352"/>
      <c r="E5" s="352"/>
      <c r="F5" s="352"/>
      <c r="G5" s="352"/>
      <c r="H5" s="352"/>
      <c r="I5" s="352"/>
      <c r="J5" s="352"/>
      <c r="K5" s="352"/>
      <c r="L5" s="352"/>
      <c r="M5" s="352"/>
      <c r="N5" s="352"/>
      <c r="O5" s="352"/>
      <c r="P5" s="352"/>
      <c r="Q5" s="352"/>
      <c r="R5" s="352"/>
      <c r="S5" s="352"/>
      <c r="T5" s="352"/>
    </row>
    <row r="6" spans="1:20" s="297" customFormat="1" ht="12" customHeight="1">
      <c r="A6" s="229"/>
      <c r="B6" s="229"/>
      <c r="C6" s="229"/>
      <c r="D6" s="229"/>
      <c r="E6" s="229"/>
      <c r="F6" s="229"/>
      <c r="G6" s="229"/>
      <c r="H6" s="229"/>
      <c r="I6" s="229"/>
      <c r="J6" s="229"/>
      <c r="K6" s="229"/>
      <c r="L6" s="229"/>
      <c r="M6" s="229"/>
      <c r="N6" s="229"/>
      <c r="O6" s="229"/>
      <c r="P6" s="229"/>
      <c r="Q6" s="229"/>
      <c r="R6" s="229"/>
      <c r="S6" s="229"/>
      <c r="T6" s="229"/>
    </row>
    <row r="7" spans="4:20" s="2" customFormat="1" ht="12.75">
      <c r="D7" s="9"/>
      <c r="E7" s="9"/>
      <c r="F7" s="9"/>
      <c r="G7" s="9"/>
      <c r="H7" s="9"/>
      <c r="N7" s="4"/>
      <c r="O7" s="4"/>
      <c r="P7" s="4"/>
      <c r="Q7" s="4"/>
      <c r="R7" s="4"/>
      <c r="S7" s="4"/>
      <c r="T7" s="4" t="s">
        <v>362</v>
      </c>
    </row>
    <row r="8" spans="1:20" s="2" customFormat="1" ht="12.75">
      <c r="A8" s="395" t="s">
        <v>0</v>
      </c>
      <c r="B8" s="395" t="s">
        <v>363</v>
      </c>
      <c r="C8" s="392" t="s">
        <v>33</v>
      </c>
      <c r="D8" s="393"/>
      <c r="E8" s="393"/>
      <c r="F8" s="393"/>
      <c r="G8" s="393"/>
      <c r="H8" s="394"/>
      <c r="I8" s="392" t="s">
        <v>7</v>
      </c>
      <c r="J8" s="393"/>
      <c r="K8" s="393"/>
      <c r="L8" s="393"/>
      <c r="M8" s="393"/>
      <c r="N8" s="394"/>
      <c r="O8" s="392" t="s">
        <v>34</v>
      </c>
      <c r="P8" s="393"/>
      <c r="Q8" s="393"/>
      <c r="R8" s="393"/>
      <c r="S8" s="393"/>
      <c r="T8" s="394"/>
    </row>
    <row r="9" spans="1:20" s="2" customFormat="1" ht="12.75" customHeight="1">
      <c r="A9" s="396"/>
      <c r="B9" s="396"/>
      <c r="C9" s="386" t="s">
        <v>80</v>
      </c>
      <c r="D9" s="386" t="s">
        <v>364</v>
      </c>
      <c r="E9" s="392" t="s">
        <v>365</v>
      </c>
      <c r="F9" s="393"/>
      <c r="G9" s="393"/>
      <c r="H9" s="394"/>
      <c r="I9" s="386" t="s">
        <v>80</v>
      </c>
      <c r="J9" s="386" t="s">
        <v>364</v>
      </c>
      <c r="K9" s="386" t="s">
        <v>80</v>
      </c>
      <c r="L9" s="392" t="s">
        <v>366</v>
      </c>
      <c r="M9" s="393"/>
      <c r="N9" s="394"/>
      <c r="O9" s="386" t="s">
        <v>80</v>
      </c>
      <c r="P9" s="386" t="s">
        <v>364</v>
      </c>
      <c r="Q9" s="392" t="s">
        <v>366</v>
      </c>
      <c r="R9" s="393"/>
      <c r="S9" s="393"/>
      <c r="T9" s="394"/>
    </row>
    <row r="10" spans="1:20" s="2" customFormat="1" ht="12.75" customHeight="1">
      <c r="A10" s="396"/>
      <c r="B10" s="396"/>
      <c r="C10" s="387"/>
      <c r="D10" s="387"/>
      <c r="E10" s="386" t="s">
        <v>80</v>
      </c>
      <c r="F10" s="389" t="s">
        <v>367</v>
      </c>
      <c r="G10" s="389" t="s">
        <v>368</v>
      </c>
      <c r="H10" s="389" t="s">
        <v>369</v>
      </c>
      <c r="I10" s="387"/>
      <c r="J10" s="387"/>
      <c r="K10" s="387"/>
      <c r="L10" s="389" t="s">
        <v>367</v>
      </c>
      <c r="M10" s="389" t="s">
        <v>368</v>
      </c>
      <c r="N10" s="389" t="s">
        <v>369</v>
      </c>
      <c r="O10" s="387"/>
      <c r="P10" s="387"/>
      <c r="Q10" s="386" t="s">
        <v>80</v>
      </c>
      <c r="R10" s="389" t="s">
        <v>367</v>
      </c>
      <c r="S10" s="389" t="s">
        <v>368</v>
      </c>
      <c r="T10" s="389" t="s">
        <v>369</v>
      </c>
    </row>
    <row r="11" spans="1:20" s="2" customFormat="1" ht="12.75">
      <c r="A11" s="396"/>
      <c r="B11" s="396"/>
      <c r="C11" s="387"/>
      <c r="D11" s="387"/>
      <c r="E11" s="387"/>
      <c r="F11" s="390"/>
      <c r="G11" s="390"/>
      <c r="H11" s="390"/>
      <c r="I11" s="387"/>
      <c r="J11" s="387"/>
      <c r="K11" s="387"/>
      <c r="L11" s="390"/>
      <c r="M11" s="390"/>
      <c r="N11" s="390"/>
      <c r="O11" s="387"/>
      <c r="P11" s="387"/>
      <c r="Q11" s="387"/>
      <c r="R11" s="390"/>
      <c r="S11" s="390"/>
      <c r="T11" s="390"/>
    </row>
    <row r="12" spans="1:20" s="2" customFormat="1" ht="108.75" customHeight="1">
      <c r="A12" s="397"/>
      <c r="B12" s="397"/>
      <c r="C12" s="388"/>
      <c r="D12" s="388"/>
      <c r="E12" s="388"/>
      <c r="F12" s="391"/>
      <c r="G12" s="391"/>
      <c r="H12" s="391"/>
      <c r="I12" s="388"/>
      <c r="J12" s="388"/>
      <c r="K12" s="388"/>
      <c r="L12" s="391"/>
      <c r="M12" s="391"/>
      <c r="N12" s="391"/>
      <c r="O12" s="388"/>
      <c r="P12" s="388"/>
      <c r="Q12" s="388"/>
      <c r="R12" s="391"/>
      <c r="S12" s="391"/>
      <c r="T12" s="391"/>
    </row>
    <row r="13" spans="1:20" s="2" customFormat="1" ht="12.75">
      <c r="A13" s="60" t="s">
        <v>9</v>
      </c>
      <c r="B13" s="15" t="s">
        <v>11</v>
      </c>
      <c r="C13" s="298" t="s">
        <v>13</v>
      </c>
      <c r="D13" s="298" t="s">
        <v>14</v>
      </c>
      <c r="E13" s="298" t="s">
        <v>15</v>
      </c>
      <c r="F13" s="298" t="s">
        <v>16</v>
      </c>
      <c r="G13" s="298" t="s">
        <v>61</v>
      </c>
      <c r="H13" s="298" t="s">
        <v>62</v>
      </c>
      <c r="I13" s="298" t="s">
        <v>63</v>
      </c>
      <c r="J13" s="298" t="s">
        <v>64</v>
      </c>
      <c r="K13" s="298" t="s">
        <v>65</v>
      </c>
      <c r="L13" s="298" t="s">
        <v>66</v>
      </c>
      <c r="M13" s="298" t="s">
        <v>82</v>
      </c>
      <c r="N13" s="298" t="s">
        <v>83</v>
      </c>
      <c r="O13" s="298" t="s">
        <v>370</v>
      </c>
      <c r="P13" s="298" t="s">
        <v>371</v>
      </c>
      <c r="Q13" s="298" t="s">
        <v>372</v>
      </c>
      <c r="R13" s="298" t="s">
        <v>373</v>
      </c>
      <c r="S13" s="298" t="s">
        <v>374</v>
      </c>
      <c r="T13" s="298" t="s">
        <v>375</v>
      </c>
    </row>
    <row r="14" spans="1:27" s="2" customFormat="1" ht="12.75">
      <c r="A14" s="299"/>
      <c r="B14" s="300" t="s">
        <v>81</v>
      </c>
      <c r="C14" s="301">
        <f>SUM(C15:C30)</f>
        <v>183719.126</v>
      </c>
      <c r="D14" s="301">
        <f>SUM(D15:D30)</f>
        <v>183719.126</v>
      </c>
      <c r="E14" s="301">
        <f>SUM(E15:E30)</f>
        <v>0</v>
      </c>
      <c r="F14" s="301"/>
      <c r="G14" s="301">
        <f>SUM(G15:G30)</f>
        <v>0</v>
      </c>
      <c r="H14" s="301"/>
      <c r="I14" s="301">
        <f>SUM(I15:I30)</f>
        <v>178772.664826</v>
      </c>
      <c r="J14" s="301">
        <f>SUM(J15:J30)</f>
        <v>168179.96000000002</v>
      </c>
      <c r="K14" s="301">
        <f>SUM(K15:K30)</f>
        <v>10592.704826</v>
      </c>
      <c r="L14" s="301"/>
      <c r="M14" s="301">
        <f>SUM(M15:M30)</f>
        <v>10592.704826</v>
      </c>
      <c r="N14" s="301"/>
      <c r="O14" s="301">
        <f>I14/C14*100</f>
        <v>97.3075959581911</v>
      </c>
      <c r="P14" s="301">
        <f>J14/D14*100</f>
        <v>91.54188987378485</v>
      </c>
      <c r="Q14" s="301"/>
      <c r="R14" s="301"/>
      <c r="S14" s="301"/>
      <c r="T14" s="302"/>
      <c r="W14" s="303"/>
      <c r="X14" s="9"/>
      <c r="Y14" s="9"/>
      <c r="Z14" s="304"/>
      <c r="AA14" s="304"/>
    </row>
    <row r="15" spans="1:27" s="2" customFormat="1" ht="12.75">
      <c r="A15" s="305">
        <v>1</v>
      </c>
      <c r="B15" s="306" t="s">
        <v>376</v>
      </c>
      <c r="C15" s="307">
        <f>SUM(D15:E15)</f>
        <v>10758.193</v>
      </c>
      <c r="D15" s="307">
        <f>'[11]Bieu 59'!D11/1000000</f>
        <v>10758.193</v>
      </c>
      <c r="E15" s="307"/>
      <c r="F15" s="307"/>
      <c r="G15" s="307"/>
      <c r="H15" s="307"/>
      <c r="I15" s="307">
        <f>SUM(J15:K15)</f>
        <v>10471.93692</v>
      </c>
      <c r="J15" s="307">
        <f>'[11]Bieu 59'!L11/1000000</f>
        <v>9973.563</v>
      </c>
      <c r="K15" s="307">
        <f>SUM(L15:N15)</f>
        <v>498.37392</v>
      </c>
      <c r="L15" s="307"/>
      <c r="M15" s="307">
        <f>'[11]Bieu 59'!O11/1000000</f>
        <v>498.37392</v>
      </c>
      <c r="N15" s="307"/>
      <c r="O15" s="307">
        <f>I15/C15*100</f>
        <v>97.3391806598004</v>
      </c>
      <c r="P15" s="307">
        <f>J15/D15*100</f>
        <v>92.70667481053742</v>
      </c>
      <c r="Q15" s="307"/>
      <c r="R15" s="307"/>
      <c r="S15" s="307"/>
      <c r="T15" s="308"/>
      <c r="W15" s="303"/>
      <c r="X15" s="309"/>
      <c r="Y15" s="310"/>
      <c r="Z15" s="9"/>
      <c r="AA15" s="9"/>
    </row>
    <row r="16" spans="1:27" s="2" customFormat="1" ht="12.75">
      <c r="A16" s="305">
        <v>2</v>
      </c>
      <c r="B16" s="306" t="s">
        <v>377</v>
      </c>
      <c r="C16" s="307">
        <f aca="true" t="shared" si="0" ref="C16:C30">SUM(D16:E16)</f>
        <v>11686.259</v>
      </c>
      <c r="D16" s="307">
        <f>'[11]Bieu 59'!D12/1000000</f>
        <v>11686.259</v>
      </c>
      <c r="E16" s="307"/>
      <c r="F16" s="307"/>
      <c r="G16" s="307"/>
      <c r="H16" s="307"/>
      <c r="I16" s="307">
        <f>SUM(J16:K16)</f>
        <v>11199.957345</v>
      </c>
      <c r="J16" s="307">
        <f>'[11]Bieu 59'!L12/1000000</f>
        <v>10685.009</v>
      </c>
      <c r="K16" s="307">
        <f aca="true" t="shared" si="1" ref="K16:K30">SUM(L16:N16)</f>
        <v>514.948345</v>
      </c>
      <c r="L16" s="307"/>
      <c r="M16" s="307">
        <f>'[11]Bieu 59'!O12/1000000</f>
        <v>514.948345</v>
      </c>
      <c r="N16" s="307"/>
      <c r="O16" s="307">
        <f aca="true" t="shared" si="2" ref="O16:P30">I16/C16*100</f>
        <v>95.83868836896393</v>
      </c>
      <c r="P16" s="307">
        <f t="shared" si="2"/>
        <v>91.43224534044641</v>
      </c>
      <c r="Q16" s="307"/>
      <c r="R16" s="307"/>
      <c r="S16" s="307"/>
      <c r="T16" s="308"/>
      <c r="W16" s="303"/>
      <c r="X16" s="309"/>
      <c r="Y16" s="310"/>
      <c r="Z16" s="9"/>
      <c r="AA16" s="9"/>
    </row>
    <row r="17" spans="1:27" s="2" customFormat="1" ht="12.75">
      <c r="A17" s="305">
        <v>3</v>
      </c>
      <c r="B17" s="306" t="s">
        <v>378</v>
      </c>
      <c r="C17" s="307">
        <f>SUM(D17:E17)</f>
        <v>12169.218</v>
      </c>
      <c r="D17" s="307">
        <f>'[11]Bieu 59'!D13/1000000</f>
        <v>12169.218</v>
      </c>
      <c r="E17" s="307"/>
      <c r="F17" s="307"/>
      <c r="G17" s="307"/>
      <c r="H17" s="307"/>
      <c r="I17" s="307">
        <f aca="true" t="shared" si="3" ref="I17:I30">SUM(J17:K17)</f>
        <v>11715.595006</v>
      </c>
      <c r="J17" s="307">
        <f>'[11]Bieu 59'!L13/1000000</f>
        <v>11263.068</v>
      </c>
      <c r="K17" s="307">
        <f t="shared" si="1"/>
        <v>452.527006</v>
      </c>
      <c r="L17" s="307"/>
      <c r="M17" s="307">
        <f>'[11]Bieu 59'!O13/1000000</f>
        <v>452.527006</v>
      </c>
      <c r="N17" s="307"/>
      <c r="O17" s="307">
        <f t="shared" si="2"/>
        <v>96.27237350830595</v>
      </c>
      <c r="P17" s="307">
        <f t="shared" si="2"/>
        <v>92.55375324856534</v>
      </c>
      <c r="Q17" s="307"/>
      <c r="R17" s="307"/>
      <c r="S17" s="307"/>
      <c r="T17" s="308"/>
      <c r="W17" s="303"/>
      <c r="X17" s="309"/>
      <c r="Y17" s="310"/>
      <c r="Z17" s="9"/>
      <c r="AA17" s="9"/>
    </row>
    <row r="18" spans="1:27" s="2" customFormat="1" ht="12.75">
      <c r="A18" s="305">
        <v>4</v>
      </c>
      <c r="B18" s="306" t="s">
        <v>379</v>
      </c>
      <c r="C18" s="307">
        <f t="shared" si="0"/>
        <v>13915.003</v>
      </c>
      <c r="D18" s="307">
        <f>'[11]Bieu 59'!D14/1000000</f>
        <v>13915.003</v>
      </c>
      <c r="E18" s="307"/>
      <c r="F18" s="307"/>
      <c r="G18" s="307"/>
      <c r="H18" s="307"/>
      <c r="I18" s="307">
        <f t="shared" si="3"/>
        <v>14321.026732</v>
      </c>
      <c r="J18" s="307">
        <f>'[11]Bieu 59'!L14/1000000</f>
        <v>12838.653</v>
      </c>
      <c r="K18" s="307">
        <f t="shared" si="1"/>
        <v>1482.373732</v>
      </c>
      <c r="L18" s="307"/>
      <c r="M18" s="307">
        <f>'[11]Bieu 59'!O14/1000000</f>
        <v>1482.373732</v>
      </c>
      <c r="N18" s="307"/>
      <c r="O18" s="307">
        <f t="shared" si="2"/>
        <v>102.91788461705684</v>
      </c>
      <c r="P18" s="307">
        <f t="shared" si="2"/>
        <v>92.2648238020502</v>
      </c>
      <c r="Q18" s="307"/>
      <c r="R18" s="307"/>
      <c r="S18" s="307"/>
      <c r="T18" s="308"/>
      <c r="W18" s="303"/>
      <c r="X18" s="309"/>
      <c r="Y18" s="310"/>
      <c r="Z18" s="9"/>
      <c r="AA18" s="9"/>
    </row>
    <row r="19" spans="1:27" s="2" customFormat="1" ht="12.75">
      <c r="A19" s="305">
        <v>5</v>
      </c>
      <c r="B19" s="306" t="s">
        <v>380</v>
      </c>
      <c r="C19" s="307">
        <f t="shared" si="0"/>
        <v>13580.266</v>
      </c>
      <c r="D19" s="307">
        <f>'[11]Bieu 59'!D15/1000000</f>
        <v>13580.266</v>
      </c>
      <c r="E19" s="307"/>
      <c r="F19" s="307"/>
      <c r="G19" s="307"/>
      <c r="H19" s="307"/>
      <c r="I19" s="307">
        <f t="shared" si="3"/>
        <v>13780.638239</v>
      </c>
      <c r="J19" s="307">
        <f>'[11]Bieu 59'!L15/1000000</f>
        <v>12465.646</v>
      </c>
      <c r="K19" s="307">
        <f t="shared" si="1"/>
        <v>1314.992239</v>
      </c>
      <c r="L19" s="307"/>
      <c r="M19" s="307">
        <f>'[11]Bieu 59'!O15/1000000</f>
        <v>1314.992239</v>
      </c>
      <c r="N19" s="307"/>
      <c r="O19" s="307">
        <f t="shared" si="2"/>
        <v>101.47546623166292</v>
      </c>
      <c r="P19" s="307">
        <f t="shared" si="2"/>
        <v>91.79235517183537</v>
      </c>
      <c r="Q19" s="307"/>
      <c r="R19" s="307"/>
      <c r="S19" s="307"/>
      <c r="T19" s="308"/>
      <c r="W19" s="303"/>
      <c r="X19" s="309"/>
      <c r="Y19" s="310"/>
      <c r="Z19" s="9"/>
      <c r="AA19" s="9"/>
    </row>
    <row r="20" spans="1:27" s="2" customFormat="1" ht="12.75">
      <c r="A20" s="305">
        <v>6</v>
      </c>
      <c r="B20" s="306" t="s">
        <v>381</v>
      </c>
      <c r="C20" s="307">
        <f t="shared" si="0"/>
        <v>11323.732</v>
      </c>
      <c r="D20" s="307">
        <f>'[11]Bieu 59'!D16/1000000</f>
        <v>11323.732</v>
      </c>
      <c r="E20" s="307"/>
      <c r="F20" s="307"/>
      <c r="G20" s="307"/>
      <c r="H20" s="307"/>
      <c r="I20" s="307">
        <f t="shared" si="3"/>
        <v>10658.475</v>
      </c>
      <c r="J20" s="307">
        <f>'[11]Bieu 59'!L16/1000000</f>
        <v>10371.602</v>
      </c>
      <c r="K20" s="307">
        <f t="shared" si="1"/>
        <v>286.873</v>
      </c>
      <c r="L20" s="307"/>
      <c r="M20" s="307">
        <f>'[11]Bieu 59'!O16/1000000</f>
        <v>286.873</v>
      </c>
      <c r="N20" s="307"/>
      <c r="O20" s="307">
        <f t="shared" si="2"/>
        <v>94.1251082240378</v>
      </c>
      <c r="P20" s="307">
        <f t="shared" si="2"/>
        <v>91.59172965237963</v>
      </c>
      <c r="Q20" s="307"/>
      <c r="R20" s="307"/>
      <c r="S20" s="307"/>
      <c r="T20" s="308"/>
      <c r="W20" s="303"/>
      <c r="X20" s="309"/>
      <c r="Y20" s="310"/>
      <c r="Z20" s="9"/>
      <c r="AA20" s="9"/>
    </row>
    <row r="21" spans="1:27" s="2" customFormat="1" ht="12.75">
      <c r="A21" s="305">
        <v>7</v>
      </c>
      <c r="B21" s="306" t="s">
        <v>382</v>
      </c>
      <c r="C21" s="307">
        <f t="shared" si="0"/>
        <v>9533.463</v>
      </c>
      <c r="D21" s="307">
        <f>'[11]Bieu 59'!D17/1000000</f>
        <v>9533.463</v>
      </c>
      <c r="E21" s="307"/>
      <c r="F21" s="307"/>
      <c r="G21" s="307"/>
      <c r="H21" s="307"/>
      <c r="I21" s="307">
        <f t="shared" si="3"/>
        <v>9166.459943</v>
      </c>
      <c r="J21" s="307">
        <f>'[11]Bieu 59'!L17/1000000</f>
        <v>8367.253</v>
      </c>
      <c r="K21" s="307">
        <f t="shared" si="1"/>
        <v>799.206943</v>
      </c>
      <c r="L21" s="307"/>
      <c r="M21" s="307">
        <f>'[11]Bieu 59'!O17/1000000</f>
        <v>799.206943</v>
      </c>
      <c r="N21" s="307"/>
      <c r="O21" s="307">
        <f t="shared" si="2"/>
        <v>96.15036994426895</v>
      </c>
      <c r="P21" s="307">
        <f t="shared" si="2"/>
        <v>87.76719435529357</v>
      </c>
      <c r="Q21" s="307"/>
      <c r="R21" s="307"/>
      <c r="S21" s="307"/>
      <c r="T21" s="308"/>
      <c r="W21" s="303"/>
      <c r="X21" s="309"/>
      <c r="Y21" s="310"/>
      <c r="Z21" s="9"/>
      <c r="AA21" s="9"/>
    </row>
    <row r="22" spans="1:27" s="2" customFormat="1" ht="12.75">
      <c r="A22" s="305">
        <v>8</v>
      </c>
      <c r="B22" s="306" t="s">
        <v>383</v>
      </c>
      <c r="C22" s="307">
        <f t="shared" si="0"/>
        <v>10443.017</v>
      </c>
      <c r="D22" s="307">
        <f>'[11]Bieu 59'!D18/1000000</f>
        <v>10443.017</v>
      </c>
      <c r="E22" s="307">
        <f>SUM(F22:H22)</f>
        <v>0</v>
      </c>
      <c r="F22" s="307"/>
      <c r="G22" s="307"/>
      <c r="H22" s="307"/>
      <c r="I22" s="307">
        <f t="shared" si="3"/>
        <v>10375.487479000001</v>
      </c>
      <c r="J22" s="307">
        <f>'[11]Bieu 59'!L18/1000000</f>
        <v>9537.227</v>
      </c>
      <c r="K22" s="307">
        <f t="shared" si="1"/>
        <v>838.260479</v>
      </c>
      <c r="L22" s="307"/>
      <c r="M22" s="307">
        <f>'[11]Bieu 59'!O18/1000000</f>
        <v>838.260479</v>
      </c>
      <c r="N22" s="307"/>
      <c r="O22" s="307">
        <f t="shared" si="2"/>
        <v>99.35335237891503</v>
      </c>
      <c r="P22" s="307">
        <f t="shared" si="2"/>
        <v>91.32635712457426</v>
      </c>
      <c r="Q22" s="307"/>
      <c r="R22" s="307"/>
      <c r="S22" s="307"/>
      <c r="T22" s="308"/>
      <c r="W22" s="303"/>
      <c r="X22" s="309"/>
      <c r="Y22" s="310"/>
      <c r="Z22" s="9"/>
      <c r="AA22" s="9"/>
    </row>
    <row r="23" spans="1:27" s="2" customFormat="1" ht="12.75">
      <c r="A23" s="305">
        <v>9</v>
      </c>
      <c r="B23" s="306" t="s">
        <v>384</v>
      </c>
      <c r="C23" s="307">
        <f t="shared" si="0"/>
        <v>12076.363</v>
      </c>
      <c r="D23" s="307">
        <f>'[11]Bieu 59'!D19/1000000</f>
        <v>12076.363</v>
      </c>
      <c r="E23" s="307"/>
      <c r="F23" s="307"/>
      <c r="G23" s="307"/>
      <c r="H23" s="307"/>
      <c r="I23" s="307">
        <f t="shared" si="3"/>
        <v>11536.319821000001</v>
      </c>
      <c r="J23" s="307">
        <f>'[11]Bieu 59'!L19/1000000</f>
        <v>11161.073</v>
      </c>
      <c r="K23" s="307">
        <f t="shared" si="1"/>
        <v>375.246821</v>
      </c>
      <c r="L23" s="307"/>
      <c r="M23" s="307">
        <f>'[11]Bieu 59'!O19/1000000</f>
        <v>375.246821</v>
      </c>
      <c r="N23" s="307"/>
      <c r="O23" s="307">
        <f t="shared" si="2"/>
        <v>95.52809749922226</v>
      </c>
      <c r="P23" s="307">
        <f t="shared" si="2"/>
        <v>92.42081411431572</v>
      </c>
      <c r="Q23" s="307"/>
      <c r="R23" s="307"/>
      <c r="S23" s="307"/>
      <c r="T23" s="308"/>
      <c r="W23" s="303"/>
      <c r="X23" s="309"/>
      <c r="Y23" s="310"/>
      <c r="Z23" s="9"/>
      <c r="AA23" s="9"/>
    </row>
    <row r="24" spans="1:27" s="2" customFormat="1" ht="12.75">
      <c r="A24" s="305">
        <v>10</v>
      </c>
      <c r="B24" s="306" t="s">
        <v>385</v>
      </c>
      <c r="C24" s="307">
        <f t="shared" si="0"/>
        <v>11573.618</v>
      </c>
      <c r="D24" s="307">
        <f>'[11]Bieu 59'!D20/1000000</f>
        <v>11573.618</v>
      </c>
      <c r="E24" s="307"/>
      <c r="F24" s="307"/>
      <c r="G24" s="307"/>
      <c r="H24" s="307"/>
      <c r="I24" s="307">
        <f t="shared" si="3"/>
        <v>11187.63873</v>
      </c>
      <c r="J24" s="307">
        <f>'[11]Bieu 59'!L20/1000000</f>
        <v>10760.788</v>
      </c>
      <c r="K24" s="307">
        <f t="shared" si="1"/>
        <v>426.85073</v>
      </c>
      <c r="L24" s="307"/>
      <c r="M24" s="307">
        <f>'[11]Bieu 59'!O20/1000000</f>
        <v>426.85073</v>
      </c>
      <c r="N24" s="307"/>
      <c r="O24" s="307">
        <f t="shared" si="2"/>
        <v>96.66500769249512</v>
      </c>
      <c r="P24" s="307">
        <f t="shared" si="2"/>
        <v>92.97687205504795</v>
      </c>
      <c r="Q24" s="307"/>
      <c r="R24" s="307"/>
      <c r="S24" s="307"/>
      <c r="T24" s="308"/>
      <c r="W24" s="303"/>
      <c r="X24" s="309"/>
      <c r="Y24" s="310"/>
      <c r="Z24" s="9"/>
      <c r="AA24" s="9"/>
    </row>
    <row r="25" spans="1:27" s="2" customFormat="1" ht="12.75">
      <c r="A25" s="305">
        <v>11</v>
      </c>
      <c r="B25" s="306" t="s">
        <v>386</v>
      </c>
      <c r="C25" s="307">
        <f t="shared" si="0"/>
        <v>9356.279</v>
      </c>
      <c r="D25" s="307">
        <f>'[11]Bieu 59'!D21/1000000</f>
        <v>9356.279</v>
      </c>
      <c r="E25" s="307">
        <f>SUM(F25:H25)</f>
        <v>0</v>
      </c>
      <c r="F25" s="307"/>
      <c r="G25" s="307"/>
      <c r="H25" s="307"/>
      <c r="I25" s="307">
        <f t="shared" si="3"/>
        <v>8950.887283</v>
      </c>
      <c r="J25" s="307">
        <f>'[11]Bieu 59'!L21/1000000</f>
        <v>8421.223</v>
      </c>
      <c r="K25" s="307">
        <f t="shared" si="1"/>
        <v>529.664283</v>
      </c>
      <c r="L25" s="307"/>
      <c r="M25" s="307">
        <f>'[11]Bieu 59'!O21/1000000</f>
        <v>529.664283</v>
      </c>
      <c r="N25" s="307"/>
      <c r="O25" s="307">
        <f t="shared" si="2"/>
        <v>95.66716942707673</v>
      </c>
      <c r="P25" s="307">
        <f t="shared" si="2"/>
        <v>90.00611247270416</v>
      </c>
      <c r="Q25" s="307"/>
      <c r="R25" s="307"/>
      <c r="S25" s="307"/>
      <c r="T25" s="308"/>
      <c r="W25" s="303"/>
      <c r="X25" s="309"/>
      <c r="Y25" s="310"/>
      <c r="Z25" s="9"/>
      <c r="AA25" s="9"/>
    </row>
    <row r="26" spans="1:27" s="2" customFormat="1" ht="12.75">
      <c r="A26" s="305">
        <v>12</v>
      </c>
      <c r="B26" s="306" t="s">
        <v>387</v>
      </c>
      <c r="C26" s="307">
        <f t="shared" si="0"/>
        <v>11649.556</v>
      </c>
      <c r="D26" s="307">
        <f>'[11]Bieu 59'!D22/1000000</f>
        <v>11649.556</v>
      </c>
      <c r="E26" s="307"/>
      <c r="F26" s="307"/>
      <c r="G26" s="307"/>
      <c r="H26" s="307"/>
      <c r="I26" s="307">
        <f t="shared" si="3"/>
        <v>12165.646120000001</v>
      </c>
      <c r="J26" s="307">
        <f>'[11]Bieu 59'!L22/1000000</f>
        <v>10681.556</v>
      </c>
      <c r="K26" s="307">
        <f t="shared" si="1"/>
        <v>1484.09012</v>
      </c>
      <c r="L26" s="307"/>
      <c r="M26" s="307">
        <f>'[11]Bieu 59'!O22/1000000</f>
        <v>1484.09012</v>
      </c>
      <c r="N26" s="307"/>
      <c r="O26" s="307">
        <f t="shared" si="2"/>
        <v>104.43012695076104</v>
      </c>
      <c r="P26" s="307">
        <f t="shared" si="2"/>
        <v>91.69067044271902</v>
      </c>
      <c r="Q26" s="307"/>
      <c r="R26" s="307"/>
      <c r="S26" s="307"/>
      <c r="T26" s="308"/>
      <c r="W26" s="303"/>
      <c r="X26" s="309"/>
      <c r="Y26" s="310"/>
      <c r="Z26" s="9"/>
      <c r="AA26" s="9"/>
    </row>
    <row r="27" spans="1:27" s="2" customFormat="1" ht="12.75">
      <c r="A27" s="305">
        <v>13</v>
      </c>
      <c r="B27" s="306" t="s">
        <v>388</v>
      </c>
      <c r="C27" s="307">
        <f t="shared" si="0"/>
        <v>9864.532</v>
      </c>
      <c r="D27" s="307">
        <f>'[11]Bieu 59'!D23/1000000</f>
        <v>9864.532</v>
      </c>
      <c r="E27" s="307">
        <f>SUM(F27:H27)</f>
        <v>0</v>
      </c>
      <c r="F27" s="307"/>
      <c r="G27" s="307"/>
      <c r="H27" s="307"/>
      <c r="I27" s="307">
        <f t="shared" si="3"/>
        <v>9604.892512</v>
      </c>
      <c r="J27" s="307">
        <f>'[11]Bieu 59'!L23/1000000</f>
        <v>9131.412</v>
      </c>
      <c r="K27" s="307">
        <f t="shared" si="1"/>
        <v>473.480512</v>
      </c>
      <c r="L27" s="307"/>
      <c r="M27" s="307">
        <f>'[11]Bieu 59'!O23/1000000</f>
        <v>473.480512</v>
      </c>
      <c r="N27" s="307"/>
      <c r="O27" s="307">
        <f t="shared" si="2"/>
        <v>97.3679492549672</v>
      </c>
      <c r="P27" s="307">
        <f t="shared" si="2"/>
        <v>92.5681218328452</v>
      </c>
      <c r="Q27" s="307"/>
      <c r="R27" s="307"/>
      <c r="S27" s="307"/>
      <c r="T27" s="308"/>
      <c r="W27" s="303"/>
      <c r="X27" s="309"/>
      <c r="Y27" s="310"/>
      <c r="Z27" s="9"/>
      <c r="AA27" s="9"/>
    </row>
    <row r="28" spans="1:27" s="2" customFormat="1" ht="12.75">
      <c r="A28" s="305">
        <v>14</v>
      </c>
      <c r="B28" s="306" t="s">
        <v>389</v>
      </c>
      <c r="C28" s="307">
        <f t="shared" si="0"/>
        <v>11667.131</v>
      </c>
      <c r="D28" s="307">
        <f>'[11]Bieu 59'!D24/1000000</f>
        <v>11667.131</v>
      </c>
      <c r="E28" s="307"/>
      <c r="F28" s="307"/>
      <c r="G28" s="307"/>
      <c r="H28" s="307"/>
      <c r="I28" s="307">
        <f t="shared" si="3"/>
        <v>10837.521594</v>
      </c>
      <c r="J28" s="307">
        <f>'[11]Bieu 59'!L24/1000000</f>
        <v>10581.271</v>
      </c>
      <c r="K28" s="307">
        <f t="shared" si="1"/>
        <v>256.250594</v>
      </c>
      <c r="L28" s="307"/>
      <c r="M28" s="307">
        <f>'[11]Bieu 59'!O24/1000000</f>
        <v>256.250594</v>
      </c>
      <c r="N28" s="307"/>
      <c r="O28" s="307">
        <f t="shared" si="2"/>
        <v>92.88934523834523</v>
      </c>
      <c r="P28" s="307">
        <f t="shared" si="2"/>
        <v>90.69299899006877</v>
      </c>
      <c r="Q28" s="307"/>
      <c r="R28" s="307"/>
      <c r="S28" s="307"/>
      <c r="T28" s="308"/>
      <c r="W28" s="303"/>
      <c r="X28" s="309"/>
      <c r="Y28" s="310"/>
      <c r="Z28" s="9"/>
      <c r="AA28" s="9"/>
    </row>
    <row r="29" spans="1:27" s="2" customFormat="1" ht="12.75">
      <c r="A29" s="305">
        <v>15</v>
      </c>
      <c r="B29" s="306" t="s">
        <v>390</v>
      </c>
      <c r="C29" s="307">
        <f t="shared" si="0"/>
        <v>13140.871</v>
      </c>
      <c r="D29" s="307">
        <f>'[11]Bieu 59'!D25/1000000</f>
        <v>13140.871</v>
      </c>
      <c r="E29" s="307"/>
      <c r="F29" s="307"/>
      <c r="G29" s="307"/>
      <c r="H29" s="307"/>
      <c r="I29" s="307">
        <f t="shared" si="3"/>
        <v>12600.487136</v>
      </c>
      <c r="J29" s="307">
        <f>'[11]Bieu 59'!L25/1000000</f>
        <v>12097.541</v>
      </c>
      <c r="K29" s="307">
        <f t="shared" si="1"/>
        <v>502.946136</v>
      </c>
      <c r="L29" s="307"/>
      <c r="M29" s="307">
        <f>'[11]Bieu 59'!O25/1000000</f>
        <v>502.946136</v>
      </c>
      <c r="N29" s="307"/>
      <c r="O29" s="307">
        <f t="shared" si="2"/>
        <v>95.88776220389045</v>
      </c>
      <c r="P29" s="307">
        <f t="shared" si="2"/>
        <v>92.06041973930039</v>
      </c>
      <c r="Q29" s="307"/>
      <c r="R29" s="307"/>
      <c r="S29" s="307"/>
      <c r="T29" s="308"/>
      <c r="W29" s="303"/>
      <c r="X29" s="309"/>
      <c r="Y29" s="310"/>
      <c r="Z29" s="9"/>
      <c r="AA29" s="9"/>
    </row>
    <row r="30" spans="1:27" s="2" customFormat="1" ht="12.75">
      <c r="A30" s="311">
        <v>16</v>
      </c>
      <c r="B30" s="312" t="s">
        <v>391</v>
      </c>
      <c r="C30" s="313">
        <f t="shared" si="0"/>
        <v>10981.625</v>
      </c>
      <c r="D30" s="313">
        <f>'[11]Bieu 59'!D26/1000000</f>
        <v>10981.625</v>
      </c>
      <c r="E30" s="313"/>
      <c r="F30" s="313"/>
      <c r="G30" s="313"/>
      <c r="H30" s="313"/>
      <c r="I30" s="313">
        <f t="shared" si="3"/>
        <v>10199.694966000001</v>
      </c>
      <c r="J30" s="313">
        <f>'[11]Bieu 59'!L26/1000000</f>
        <v>9843.075</v>
      </c>
      <c r="K30" s="313">
        <f t="shared" si="1"/>
        <v>356.619966</v>
      </c>
      <c r="L30" s="313"/>
      <c r="M30" s="313">
        <f>'[11]Bieu 59'!O26/1000000</f>
        <v>356.619966</v>
      </c>
      <c r="N30" s="313"/>
      <c r="O30" s="313">
        <f t="shared" si="2"/>
        <v>92.87965092597862</v>
      </c>
      <c r="P30" s="313">
        <f t="shared" si="2"/>
        <v>89.63222656027683</v>
      </c>
      <c r="Q30" s="313"/>
      <c r="R30" s="313"/>
      <c r="S30" s="313"/>
      <c r="T30" s="314"/>
      <c r="W30" s="303"/>
      <c r="X30" s="309"/>
      <c r="Y30" s="310"/>
      <c r="Z30" s="9"/>
      <c r="AA30" s="9"/>
    </row>
  </sheetData>
  <sheetProtection/>
  <mergeCells count="29">
    <mergeCell ref="A3:T3"/>
    <mergeCell ref="A8:A12"/>
    <mergeCell ref="B8:B12"/>
    <mergeCell ref="C8:H8"/>
    <mergeCell ref="I8:N8"/>
    <mergeCell ref="O8:T8"/>
    <mergeCell ref="C9:C12"/>
    <mergeCell ref="D9:D12"/>
    <mergeCell ref="E9:H9"/>
    <mergeCell ref="I9:I12"/>
    <mergeCell ref="L9:N9"/>
    <mergeCell ref="O9:O12"/>
    <mergeCell ref="P9:P12"/>
    <mergeCell ref="Q9:T9"/>
    <mergeCell ref="N10:N12"/>
    <mergeCell ref="Q10:Q12"/>
    <mergeCell ref="R10:R12"/>
    <mergeCell ref="S10:S12"/>
    <mergeCell ref="T10:T12"/>
    <mergeCell ref="A4:T4"/>
    <mergeCell ref="A5:T5"/>
    <mergeCell ref="E10:E12"/>
    <mergeCell ref="F10:F12"/>
    <mergeCell ref="G10:G12"/>
    <mergeCell ref="H10:H12"/>
    <mergeCell ref="L10:L12"/>
    <mergeCell ref="M10:M12"/>
    <mergeCell ref="J9:J12"/>
    <mergeCell ref="K9:K12"/>
  </mergeCells>
  <printOptions/>
  <pageMargins left="1.09" right="0.5118110236220472" top="0.7480314960629921" bottom="0.7480314960629921" header="0.31496062992125984" footer="0.31496062992125984"/>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dimension ref="A1:T36"/>
  <sheetViews>
    <sheetView showZeros="0" tabSelected="1" zoomScalePageLayoutView="0" workbookViewId="0" topLeftCell="A1">
      <selection activeCell="A5" sqref="A5:R5"/>
    </sheetView>
  </sheetViews>
  <sheetFormatPr defaultColWidth="9.140625" defaultRowHeight="12.75"/>
  <cols>
    <col min="1" max="1" width="4.28125" style="0" customWidth="1"/>
    <col min="2" max="2" width="21.00390625" style="0" customWidth="1"/>
    <col min="3" max="4" width="6.00390625" style="0" customWidth="1"/>
    <col min="5" max="6" width="7.7109375" style="0" customWidth="1"/>
    <col min="7" max="7" width="7.421875" style="0" customWidth="1"/>
    <col min="8" max="8" width="8.28125" style="0" customWidth="1"/>
    <col min="9" max="10" width="6.57421875" style="0" customWidth="1"/>
    <col min="11" max="11" width="5.28125" style="0" customWidth="1"/>
    <col min="12" max="12" width="5.00390625" style="0" customWidth="1"/>
    <col min="13" max="13" width="9.00390625" style="0" customWidth="1"/>
    <col min="14" max="14" width="7.8515625" style="0" customWidth="1"/>
    <col min="15" max="15" width="7.28125" style="0" customWidth="1"/>
    <col min="16" max="16" width="6.7109375" style="0" customWidth="1"/>
    <col min="17" max="17" width="6.421875" style="0" customWidth="1"/>
    <col min="18" max="18" width="8.140625" style="0" customWidth="1"/>
    <col min="19" max="20" width="6.421875" style="0" customWidth="1"/>
  </cols>
  <sheetData>
    <row r="1" spans="1:19" ht="14.25">
      <c r="A1" s="315" t="s">
        <v>18</v>
      </c>
      <c r="B1" s="2"/>
      <c r="C1" s="2"/>
      <c r="D1" s="2"/>
      <c r="E1" s="2"/>
      <c r="F1" s="2"/>
      <c r="G1" s="2"/>
      <c r="H1" s="2"/>
      <c r="I1" s="2"/>
      <c r="J1" s="9"/>
      <c r="K1" s="9"/>
      <c r="L1" s="9"/>
      <c r="M1" s="9"/>
      <c r="N1" s="46"/>
      <c r="O1" s="46"/>
      <c r="Q1" s="46"/>
      <c r="R1" s="3" t="s">
        <v>392</v>
      </c>
      <c r="S1" s="190" t="s">
        <v>393</v>
      </c>
    </row>
    <row r="2" spans="1:20" ht="12.75">
      <c r="A2" s="72"/>
      <c r="B2" s="2"/>
      <c r="C2" s="2"/>
      <c r="D2" s="2"/>
      <c r="E2" s="2"/>
      <c r="F2" s="2"/>
      <c r="G2" s="2"/>
      <c r="H2" s="2"/>
      <c r="I2" s="2"/>
      <c r="J2" s="9"/>
      <c r="K2" s="9"/>
      <c r="L2" s="9"/>
      <c r="M2" s="9"/>
      <c r="N2" s="46"/>
      <c r="O2" s="46"/>
      <c r="P2" s="46"/>
      <c r="Q2" s="46"/>
      <c r="R2" s="46"/>
      <c r="S2" s="46"/>
      <c r="T2" s="3"/>
    </row>
    <row r="3" spans="1:18" s="105" customFormat="1" ht="16.5">
      <c r="A3" s="58" t="s">
        <v>394</v>
      </c>
      <c r="B3" s="58"/>
      <c r="C3" s="58"/>
      <c r="D3" s="58"/>
      <c r="E3" s="58"/>
      <c r="F3" s="58"/>
      <c r="G3" s="58"/>
      <c r="H3" s="58"/>
      <c r="I3" s="58"/>
      <c r="J3" s="58"/>
      <c r="K3" s="58"/>
      <c r="L3" s="58"/>
      <c r="M3" s="58"/>
      <c r="N3" s="58"/>
      <c r="O3" s="58"/>
      <c r="P3" s="58"/>
      <c r="Q3" s="58"/>
      <c r="R3" s="58"/>
    </row>
    <row r="4" spans="1:18" s="105" customFormat="1" ht="16.5">
      <c r="A4" s="352" t="str">
        <f>'BS96'!A4:F4</f>
        <v>(Ban hành kèm theo Quyết định số  3790 /QĐ-UBND ngày  27  tháng  7 năm 2021</v>
      </c>
      <c r="B4" s="352"/>
      <c r="C4" s="352"/>
      <c r="D4" s="352"/>
      <c r="E4" s="352"/>
      <c r="F4" s="352"/>
      <c r="G4" s="352"/>
      <c r="H4" s="352"/>
      <c r="I4" s="352"/>
      <c r="J4" s="352"/>
      <c r="K4" s="352"/>
      <c r="L4" s="352"/>
      <c r="M4" s="352"/>
      <c r="N4" s="352"/>
      <c r="O4" s="352"/>
      <c r="P4" s="352"/>
      <c r="Q4" s="352"/>
      <c r="R4" s="352"/>
    </row>
    <row r="5" spans="1:18" s="105" customFormat="1" ht="16.5">
      <c r="A5" s="352" t="s">
        <v>321</v>
      </c>
      <c r="B5" s="352"/>
      <c r="C5" s="352"/>
      <c r="D5" s="352"/>
      <c r="E5" s="352"/>
      <c r="F5" s="352"/>
      <c r="G5" s="352"/>
      <c r="H5" s="352"/>
      <c r="I5" s="352"/>
      <c r="J5" s="352"/>
      <c r="K5" s="352"/>
      <c r="L5" s="352"/>
      <c r="M5" s="352"/>
      <c r="N5" s="352"/>
      <c r="O5" s="352"/>
      <c r="P5" s="352"/>
      <c r="Q5" s="352"/>
      <c r="R5" s="352"/>
    </row>
    <row r="6" spans="1:16" s="6" customFormat="1" ht="12.75">
      <c r="A6" s="230"/>
      <c r="B6" s="46"/>
      <c r="C6" s="46"/>
      <c r="D6" s="46"/>
      <c r="E6" s="46"/>
      <c r="F6" s="46"/>
      <c r="G6" s="46"/>
      <c r="H6" s="46"/>
      <c r="I6" s="46"/>
      <c r="J6" s="46"/>
      <c r="K6" s="46"/>
      <c r="L6" s="46"/>
      <c r="M6" s="46"/>
      <c r="N6" s="46"/>
      <c r="O6" s="46"/>
      <c r="P6" s="46"/>
    </row>
    <row r="7" s="80" customFormat="1" ht="12.75">
      <c r="R7" s="316" t="s">
        <v>36</v>
      </c>
    </row>
    <row r="8" spans="1:18" s="318" customFormat="1" ht="12.75">
      <c r="A8" s="402" t="s">
        <v>0</v>
      </c>
      <c r="B8" s="399" t="s">
        <v>37</v>
      </c>
      <c r="C8" s="399" t="s">
        <v>33</v>
      </c>
      <c r="D8" s="399"/>
      <c r="E8" s="399"/>
      <c r="F8" s="399" t="s">
        <v>7</v>
      </c>
      <c r="G8" s="399"/>
      <c r="H8" s="399"/>
      <c r="I8" s="399"/>
      <c r="J8" s="399"/>
      <c r="K8" s="399"/>
      <c r="L8" s="399"/>
      <c r="M8" s="399"/>
      <c r="N8" s="399"/>
      <c r="O8" s="399"/>
      <c r="P8" s="399" t="s">
        <v>34</v>
      </c>
      <c r="Q8" s="399"/>
      <c r="R8" s="399"/>
    </row>
    <row r="9" spans="1:18" s="320" customFormat="1" ht="12.75">
      <c r="A9" s="403"/>
      <c r="B9" s="399"/>
      <c r="C9" s="398" t="s">
        <v>80</v>
      </c>
      <c r="D9" s="399" t="s">
        <v>395</v>
      </c>
      <c r="E9" s="399"/>
      <c r="F9" s="398" t="s">
        <v>80</v>
      </c>
      <c r="G9" s="399" t="s">
        <v>395</v>
      </c>
      <c r="H9" s="399"/>
      <c r="I9" s="405" t="s">
        <v>396</v>
      </c>
      <c r="J9" s="406"/>
      <c r="K9" s="406"/>
      <c r="L9" s="406"/>
      <c r="M9" s="406"/>
      <c r="N9" s="406"/>
      <c r="O9" s="407"/>
      <c r="P9" s="398" t="s">
        <v>80</v>
      </c>
      <c r="Q9" s="399" t="s">
        <v>395</v>
      </c>
      <c r="R9" s="399"/>
    </row>
    <row r="10" spans="1:18" s="320" customFormat="1" ht="33" customHeight="1">
      <c r="A10" s="403"/>
      <c r="B10" s="399"/>
      <c r="C10" s="398"/>
      <c r="D10" s="400" t="s">
        <v>397</v>
      </c>
      <c r="E10" s="400" t="s">
        <v>398</v>
      </c>
      <c r="F10" s="398"/>
      <c r="G10" s="400" t="s">
        <v>397</v>
      </c>
      <c r="H10" s="400" t="s">
        <v>398</v>
      </c>
      <c r="I10" s="400" t="s">
        <v>80</v>
      </c>
      <c r="J10" s="399" t="s">
        <v>397</v>
      </c>
      <c r="K10" s="399"/>
      <c r="L10" s="399"/>
      <c r="M10" s="408" t="s">
        <v>398</v>
      </c>
      <c r="N10" s="409"/>
      <c r="O10" s="410"/>
      <c r="P10" s="398"/>
      <c r="Q10" s="400" t="s">
        <v>397</v>
      </c>
      <c r="R10" s="400" t="s">
        <v>398</v>
      </c>
    </row>
    <row r="11" spans="1:18" s="318" customFormat="1" ht="51">
      <c r="A11" s="404"/>
      <c r="B11" s="399"/>
      <c r="C11" s="398"/>
      <c r="D11" s="401"/>
      <c r="E11" s="401"/>
      <c r="F11" s="398"/>
      <c r="G11" s="401"/>
      <c r="H11" s="401"/>
      <c r="I11" s="401"/>
      <c r="J11" s="317" t="s">
        <v>80</v>
      </c>
      <c r="K11" s="319" t="s">
        <v>399</v>
      </c>
      <c r="L11" s="319" t="s">
        <v>400</v>
      </c>
      <c r="M11" s="317" t="s">
        <v>80</v>
      </c>
      <c r="N11" s="319" t="s">
        <v>399</v>
      </c>
      <c r="O11" s="319" t="s">
        <v>400</v>
      </c>
      <c r="P11" s="398"/>
      <c r="Q11" s="401"/>
      <c r="R11" s="401"/>
    </row>
    <row r="12" spans="1:18" s="80" customFormat="1" ht="12.75">
      <c r="A12" s="321" t="s">
        <v>9</v>
      </c>
      <c r="B12" s="321" t="s">
        <v>11</v>
      </c>
      <c r="C12" s="322" t="s">
        <v>13</v>
      </c>
      <c r="D12" s="322" t="s">
        <v>14</v>
      </c>
      <c r="E12" s="322" t="s">
        <v>15</v>
      </c>
      <c r="F12" s="322" t="s">
        <v>74</v>
      </c>
      <c r="G12" s="322" t="s">
        <v>61</v>
      </c>
      <c r="H12" s="322" t="s">
        <v>62</v>
      </c>
      <c r="I12" s="322" t="s">
        <v>401</v>
      </c>
      <c r="J12" s="322" t="s">
        <v>402</v>
      </c>
      <c r="K12" s="322" t="s">
        <v>65</v>
      </c>
      <c r="L12" s="322" t="s">
        <v>66</v>
      </c>
      <c r="M12" s="322" t="s">
        <v>403</v>
      </c>
      <c r="N12" s="322" t="s">
        <v>83</v>
      </c>
      <c r="O12" s="322" t="s">
        <v>84</v>
      </c>
      <c r="P12" s="322" t="s">
        <v>404</v>
      </c>
      <c r="Q12" s="322" t="s">
        <v>185</v>
      </c>
      <c r="R12" s="322" t="s">
        <v>405</v>
      </c>
    </row>
    <row r="13" spans="1:18" s="92" customFormat="1" ht="12.75">
      <c r="A13" s="323"/>
      <c r="B13" s="324" t="s">
        <v>81</v>
      </c>
      <c r="C13" s="325">
        <f aca="true" t="shared" si="0" ref="C13:O13">C14+C19</f>
        <v>6188</v>
      </c>
      <c r="D13" s="325">
        <f t="shared" si="0"/>
        <v>0</v>
      </c>
      <c r="E13" s="325">
        <f t="shared" si="0"/>
        <v>6188</v>
      </c>
      <c r="F13" s="325">
        <f t="shared" si="0"/>
        <v>5149.166019</v>
      </c>
      <c r="G13" s="325">
        <f t="shared" si="0"/>
        <v>0</v>
      </c>
      <c r="H13" s="325">
        <f t="shared" si="0"/>
        <v>5149.166019</v>
      </c>
      <c r="I13" s="325">
        <f t="shared" si="0"/>
        <v>0</v>
      </c>
      <c r="J13" s="325">
        <f t="shared" si="0"/>
        <v>0</v>
      </c>
      <c r="K13" s="325">
        <f t="shared" si="0"/>
        <v>0</v>
      </c>
      <c r="L13" s="325">
        <f t="shared" si="0"/>
        <v>0</v>
      </c>
      <c r="M13" s="325">
        <f t="shared" si="0"/>
        <v>5149.166019</v>
      </c>
      <c r="N13" s="325">
        <f t="shared" si="0"/>
        <v>5149.166019</v>
      </c>
      <c r="O13" s="325">
        <f t="shared" si="0"/>
        <v>0</v>
      </c>
      <c r="P13" s="326">
        <f>F13/C13*100</f>
        <v>83.21212053975437</v>
      </c>
      <c r="Q13" s="327"/>
      <c r="R13" s="327">
        <f>H13/E13*100</f>
        <v>83.21212053975437</v>
      </c>
    </row>
    <row r="14" spans="1:18" s="92" customFormat="1" ht="12.75">
      <c r="A14" s="328" t="s">
        <v>1</v>
      </c>
      <c r="B14" s="329" t="s">
        <v>71</v>
      </c>
      <c r="C14" s="330">
        <f>SUM(C15:C18)</f>
        <v>2923</v>
      </c>
      <c r="D14" s="330">
        <f aca="true" t="shared" si="1" ref="D14:L14">D15</f>
        <v>0</v>
      </c>
      <c r="E14" s="330">
        <f>SUM(E15:E18)</f>
        <v>2923</v>
      </c>
      <c r="F14" s="330">
        <f>SUM(F15:F18)</f>
        <v>2540.849419</v>
      </c>
      <c r="G14" s="330">
        <f t="shared" si="1"/>
        <v>0</v>
      </c>
      <c r="H14" s="330">
        <f>SUM(H15:H18)</f>
        <v>2540.849419</v>
      </c>
      <c r="I14" s="330">
        <f t="shared" si="1"/>
        <v>0</v>
      </c>
      <c r="J14" s="330">
        <f t="shared" si="1"/>
        <v>0</v>
      </c>
      <c r="K14" s="330">
        <f t="shared" si="1"/>
        <v>0</v>
      </c>
      <c r="L14" s="330">
        <f t="shared" si="1"/>
        <v>0</v>
      </c>
      <c r="M14" s="330">
        <f>SUM(M15:M18)</f>
        <v>2540.849419</v>
      </c>
      <c r="N14" s="330">
        <f>SUM(N15:N18)</f>
        <v>2540.849419</v>
      </c>
      <c r="O14" s="330">
        <f>SUM(O15:O18)</f>
        <v>0</v>
      </c>
      <c r="P14" s="326">
        <f>F14/C14*100</f>
        <v>86.92608344166952</v>
      </c>
      <c r="Q14" s="81"/>
      <c r="R14" s="81">
        <f>H14/E14*100</f>
        <v>86.92608344166952</v>
      </c>
    </row>
    <row r="15" spans="1:18" s="80" customFormat="1" ht="12.75">
      <c r="A15" s="331" t="s">
        <v>13</v>
      </c>
      <c r="B15" s="332" t="s">
        <v>135</v>
      </c>
      <c r="C15" s="333">
        <f>E15+D15</f>
        <v>2667</v>
      </c>
      <c r="D15" s="333">
        <f>SUM(D16:D16)</f>
        <v>0</v>
      </c>
      <c r="E15" s="333">
        <f>'[12]sheet1'!E13/1000000</f>
        <v>2667</v>
      </c>
      <c r="F15" s="333">
        <f>G15+H15</f>
        <v>2540.849419</v>
      </c>
      <c r="G15" s="333">
        <f>SUM(G16:G16)</f>
        <v>0</v>
      </c>
      <c r="H15" s="333">
        <f>M15</f>
        <v>2540.849419</v>
      </c>
      <c r="I15" s="333">
        <f>SUM(I16:I16)</f>
        <v>0</v>
      </c>
      <c r="J15" s="333">
        <f>SUM(J16:J16)</f>
        <v>0</v>
      </c>
      <c r="K15" s="333">
        <f>SUM(K16:K16)</f>
        <v>0</v>
      </c>
      <c r="L15" s="333">
        <f>SUM(L16:L16)</f>
        <v>0</v>
      </c>
      <c r="M15" s="333">
        <f>N15</f>
        <v>2540.849419</v>
      </c>
      <c r="N15" s="333">
        <f>'[12]sheet1'!N13/1000000</f>
        <v>2540.849419</v>
      </c>
      <c r="O15" s="333">
        <f>SUM(O16:O16)</f>
        <v>0</v>
      </c>
      <c r="P15" s="334">
        <f>F15/C15*100</f>
        <v>95.26994446944133</v>
      </c>
      <c r="Q15" s="87"/>
      <c r="R15" s="87">
        <f>H15/E15*100</f>
        <v>95.26994446944133</v>
      </c>
    </row>
    <row r="16" spans="1:18" s="114" customFormat="1" ht="12.75">
      <c r="A16" s="331">
        <v>2</v>
      </c>
      <c r="B16" s="332" t="s">
        <v>406</v>
      </c>
      <c r="C16" s="333">
        <f>E16+D16</f>
        <v>225</v>
      </c>
      <c r="D16" s="335"/>
      <c r="E16" s="333">
        <f>'[12]sheet1'!E15/1000000</f>
        <v>225</v>
      </c>
      <c r="F16" s="333">
        <f>G16+H16</f>
        <v>0</v>
      </c>
      <c r="G16" s="335"/>
      <c r="H16" s="333">
        <f>M16</f>
        <v>0</v>
      </c>
      <c r="I16" s="335"/>
      <c r="J16" s="335"/>
      <c r="K16" s="335"/>
      <c r="L16" s="335"/>
      <c r="M16" s="333">
        <f>N16</f>
        <v>0</v>
      </c>
      <c r="N16" s="333">
        <f>'[12]sheet1'!N15/1000000</f>
        <v>0</v>
      </c>
      <c r="O16" s="335"/>
      <c r="P16" s="334">
        <f>F16/C16*100</f>
        <v>0</v>
      </c>
      <c r="Q16" s="87"/>
      <c r="R16" s="336">
        <f>H16/E16*100</f>
        <v>0</v>
      </c>
    </row>
    <row r="17" spans="1:18" s="114" customFormat="1" ht="12.75">
      <c r="A17" s="331" t="s">
        <v>15</v>
      </c>
      <c r="B17" s="332" t="s">
        <v>148</v>
      </c>
      <c r="C17" s="333">
        <f>E17+D17</f>
        <v>31</v>
      </c>
      <c r="D17" s="335"/>
      <c r="E17" s="333">
        <f>'[12]sheet1'!E16/1000000</f>
        <v>31</v>
      </c>
      <c r="F17" s="333">
        <f>G17+H17</f>
        <v>0</v>
      </c>
      <c r="G17" s="335"/>
      <c r="H17" s="333">
        <f>M17</f>
        <v>0</v>
      </c>
      <c r="I17" s="335"/>
      <c r="J17" s="335"/>
      <c r="K17" s="335"/>
      <c r="L17" s="335"/>
      <c r="M17" s="333">
        <f>N17</f>
        <v>0</v>
      </c>
      <c r="N17" s="333">
        <f>'[12]sheet1'!N16/1000000</f>
        <v>0</v>
      </c>
      <c r="O17" s="335"/>
      <c r="P17" s="337"/>
      <c r="Q17" s="86"/>
      <c r="R17" s="336">
        <f>H17/E17*100</f>
        <v>0</v>
      </c>
    </row>
    <row r="18" spans="1:18" s="114" customFormat="1" ht="12.75" hidden="1">
      <c r="A18" s="338" t="s">
        <v>407</v>
      </c>
      <c r="B18" s="332"/>
      <c r="C18" s="333"/>
      <c r="D18" s="335"/>
      <c r="E18" s="333"/>
      <c r="F18" s="333"/>
      <c r="G18" s="335"/>
      <c r="H18" s="333"/>
      <c r="I18" s="335"/>
      <c r="J18" s="335"/>
      <c r="K18" s="335"/>
      <c r="L18" s="335"/>
      <c r="M18" s="333"/>
      <c r="N18" s="333"/>
      <c r="O18" s="335"/>
      <c r="P18" s="337"/>
      <c r="Q18" s="86"/>
      <c r="R18" s="336"/>
    </row>
    <row r="19" spans="1:18" s="92" customFormat="1" ht="12.75">
      <c r="A19" s="328" t="s">
        <v>2</v>
      </c>
      <c r="B19" s="329" t="s">
        <v>408</v>
      </c>
      <c r="C19" s="330">
        <f>SUM(C20:C35)</f>
        <v>3265.0000000000005</v>
      </c>
      <c r="D19" s="330">
        <f>SUM(D20:D35)</f>
        <v>0</v>
      </c>
      <c r="E19" s="330">
        <f>SUM(E20:E35)</f>
        <v>3265.0000000000005</v>
      </c>
      <c r="F19" s="330">
        <f aca="true" t="shared" si="2" ref="F19:O19">SUM(F20:F35)</f>
        <v>2608.3166</v>
      </c>
      <c r="G19" s="330">
        <f t="shared" si="2"/>
        <v>0</v>
      </c>
      <c r="H19" s="330">
        <f t="shared" si="2"/>
        <v>2608.3166</v>
      </c>
      <c r="I19" s="330">
        <f t="shared" si="2"/>
        <v>0</v>
      </c>
      <c r="J19" s="330">
        <f t="shared" si="2"/>
        <v>0</v>
      </c>
      <c r="K19" s="330">
        <f t="shared" si="2"/>
        <v>0</v>
      </c>
      <c r="L19" s="330">
        <f t="shared" si="2"/>
        <v>0</v>
      </c>
      <c r="M19" s="330">
        <f t="shared" si="2"/>
        <v>2608.3166</v>
      </c>
      <c r="N19" s="330">
        <f t="shared" si="2"/>
        <v>2608.3166</v>
      </c>
      <c r="O19" s="330">
        <f t="shared" si="2"/>
        <v>0</v>
      </c>
      <c r="P19" s="326">
        <f aca="true" t="shared" si="3" ref="P19:P35">F19/C19*100</f>
        <v>79.88718529862174</v>
      </c>
      <c r="Q19" s="65"/>
      <c r="R19" s="339">
        <f aca="true" t="shared" si="4" ref="R19:R35">H19/E19*100</f>
        <v>79.88718529862174</v>
      </c>
    </row>
    <row r="20" spans="1:18" s="92" customFormat="1" ht="12.75">
      <c r="A20" s="328"/>
      <c r="B20" s="332" t="s">
        <v>376</v>
      </c>
      <c r="C20" s="333">
        <f>E20+D20</f>
        <v>173.576724</v>
      </c>
      <c r="D20" s="330"/>
      <c r="E20" s="333">
        <f>'[12]sheet1'!E18/1000000</f>
        <v>173.576724</v>
      </c>
      <c r="F20" s="333">
        <f aca="true" t="shared" si="5" ref="F20:F35">G20+H20</f>
        <v>114.94</v>
      </c>
      <c r="G20" s="330"/>
      <c r="H20" s="333">
        <f aca="true" t="shared" si="6" ref="H20:H35">M20</f>
        <v>114.94</v>
      </c>
      <c r="I20" s="330"/>
      <c r="J20" s="330"/>
      <c r="K20" s="330"/>
      <c r="L20" s="330"/>
      <c r="M20" s="333">
        <f aca="true" t="shared" si="7" ref="M20:M35">N20</f>
        <v>114.94</v>
      </c>
      <c r="N20" s="333">
        <f>'[12]sheet1'!N18/1000000</f>
        <v>114.94</v>
      </c>
      <c r="O20" s="330"/>
      <c r="P20" s="334">
        <f t="shared" si="3"/>
        <v>66.21855589347336</v>
      </c>
      <c r="Q20" s="65"/>
      <c r="R20" s="336">
        <f t="shared" si="4"/>
        <v>66.21855589347336</v>
      </c>
    </row>
    <row r="21" spans="1:18" s="92" customFormat="1" ht="12.75">
      <c r="A21" s="328"/>
      <c r="B21" s="332" t="s">
        <v>377</v>
      </c>
      <c r="C21" s="333">
        <f aca="true" t="shared" si="8" ref="C21:C35">E21+D21</f>
        <v>231.17069</v>
      </c>
      <c r="D21" s="330"/>
      <c r="E21" s="333">
        <f>'[12]sheet1'!E19/1000000</f>
        <v>231.17069</v>
      </c>
      <c r="F21" s="333">
        <f t="shared" si="5"/>
        <v>208.3454</v>
      </c>
      <c r="G21" s="330"/>
      <c r="H21" s="333">
        <f t="shared" si="6"/>
        <v>208.3454</v>
      </c>
      <c r="I21" s="330"/>
      <c r="J21" s="330"/>
      <c r="K21" s="330"/>
      <c r="L21" s="330"/>
      <c r="M21" s="333">
        <f t="shared" si="7"/>
        <v>208.3454</v>
      </c>
      <c r="N21" s="333">
        <f>'[12]sheet1'!N19/1000000</f>
        <v>208.3454</v>
      </c>
      <c r="O21" s="330"/>
      <c r="P21" s="334">
        <f t="shared" si="3"/>
        <v>90.1262179906977</v>
      </c>
      <c r="Q21" s="65"/>
      <c r="R21" s="336">
        <f t="shared" si="4"/>
        <v>90.1262179906977</v>
      </c>
    </row>
    <row r="22" spans="1:18" s="92" customFormat="1" ht="12.75">
      <c r="A22" s="328"/>
      <c r="B22" s="332" t="s">
        <v>378</v>
      </c>
      <c r="C22" s="333">
        <f t="shared" si="8"/>
        <v>203.352586</v>
      </c>
      <c r="D22" s="330"/>
      <c r="E22" s="333">
        <f>'[12]sheet1'!E20/1000000</f>
        <v>203.352586</v>
      </c>
      <c r="F22" s="333">
        <f t="shared" si="5"/>
        <v>158.1348</v>
      </c>
      <c r="G22" s="330"/>
      <c r="H22" s="333">
        <f t="shared" si="6"/>
        <v>158.1348</v>
      </c>
      <c r="I22" s="330"/>
      <c r="J22" s="330"/>
      <c r="K22" s="330"/>
      <c r="L22" s="330"/>
      <c r="M22" s="333">
        <f t="shared" si="7"/>
        <v>158.1348</v>
      </c>
      <c r="N22" s="333">
        <f>'[12]sheet1'!N20/1000000</f>
        <v>158.1348</v>
      </c>
      <c r="O22" s="330"/>
      <c r="P22" s="334">
        <f t="shared" si="3"/>
        <v>77.76385002549219</v>
      </c>
      <c r="Q22" s="65"/>
      <c r="R22" s="336">
        <f t="shared" si="4"/>
        <v>77.76385002549219</v>
      </c>
    </row>
    <row r="23" spans="1:18" s="92" customFormat="1" ht="12.75">
      <c r="A23" s="328"/>
      <c r="B23" s="332" t="s">
        <v>379</v>
      </c>
      <c r="C23" s="333">
        <f t="shared" si="8"/>
        <v>349.9375</v>
      </c>
      <c r="D23" s="330"/>
      <c r="E23" s="333">
        <f>'[12]sheet1'!E21/1000000</f>
        <v>349.9375</v>
      </c>
      <c r="F23" s="333">
        <f t="shared" si="5"/>
        <v>245.83688</v>
      </c>
      <c r="G23" s="330"/>
      <c r="H23" s="333">
        <f t="shared" si="6"/>
        <v>245.83688</v>
      </c>
      <c r="I23" s="330"/>
      <c r="J23" s="330"/>
      <c r="K23" s="330"/>
      <c r="L23" s="330"/>
      <c r="M23" s="333">
        <f t="shared" si="7"/>
        <v>245.83688</v>
      </c>
      <c r="N23" s="333">
        <f>'[12]sheet1'!N21/1000000</f>
        <v>245.83688</v>
      </c>
      <c r="O23" s="330"/>
      <c r="P23" s="334">
        <f t="shared" si="3"/>
        <v>70.25165350955528</v>
      </c>
      <c r="Q23" s="65"/>
      <c r="R23" s="336">
        <f t="shared" si="4"/>
        <v>70.25165350955528</v>
      </c>
    </row>
    <row r="24" spans="1:18" s="92" customFormat="1" ht="12.75">
      <c r="A24" s="328"/>
      <c r="B24" s="332" t="s">
        <v>380</v>
      </c>
      <c r="C24" s="333">
        <f t="shared" si="8"/>
        <v>282.218966</v>
      </c>
      <c r="D24" s="330"/>
      <c r="E24" s="333">
        <f>'[12]sheet1'!E22/1000000</f>
        <v>282.218966</v>
      </c>
      <c r="F24" s="333">
        <f t="shared" si="5"/>
        <v>245.8955</v>
      </c>
      <c r="G24" s="330"/>
      <c r="H24" s="333">
        <f t="shared" si="6"/>
        <v>245.8955</v>
      </c>
      <c r="I24" s="330"/>
      <c r="J24" s="330"/>
      <c r="K24" s="330"/>
      <c r="L24" s="330"/>
      <c r="M24" s="333">
        <f t="shared" si="7"/>
        <v>245.8955</v>
      </c>
      <c r="N24" s="333">
        <f>'[12]sheet1'!N22/1000000</f>
        <v>245.8955</v>
      </c>
      <c r="O24" s="330"/>
      <c r="P24" s="334">
        <f t="shared" si="3"/>
        <v>87.12933205204925</v>
      </c>
      <c r="Q24" s="65"/>
      <c r="R24" s="336">
        <f t="shared" si="4"/>
        <v>87.12933205204925</v>
      </c>
    </row>
    <row r="25" spans="1:18" s="92" customFormat="1" ht="12.75">
      <c r="A25" s="328"/>
      <c r="B25" s="332" t="s">
        <v>381</v>
      </c>
      <c r="C25" s="333">
        <f t="shared" si="8"/>
        <v>253.914224</v>
      </c>
      <c r="D25" s="330"/>
      <c r="E25" s="333">
        <f>'[12]sheet1'!E23/1000000</f>
        <v>253.914224</v>
      </c>
      <c r="F25" s="333">
        <f t="shared" si="5"/>
        <v>203.665</v>
      </c>
      <c r="G25" s="330"/>
      <c r="H25" s="333">
        <f t="shared" si="6"/>
        <v>203.665</v>
      </c>
      <c r="I25" s="330"/>
      <c r="J25" s="330"/>
      <c r="K25" s="330"/>
      <c r="L25" s="330"/>
      <c r="M25" s="333">
        <f t="shared" si="7"/>
        <v>203.665</v>
      </c>
      <c r="N25" s="333">
        <f>'[12]sheet1'!N23/1000000</f>
        <v>203.665</v>
      </c>
      <c r="O25" s="330"/>
      <c r="P25" s="334">
        <f t="shared" si="3"/>
        <v>80.21015789962203</v>
      </c>
      <c r="Q25" s="65"/>
      <c r="R25" s="336">
        <f t="shared" si="4"/>
        <v>80.21015789962203</v>
      </c>
    </row>
    <row r="26" spans="1:18" s="92" customFormat="1" ht="12.75">
      <c r="A26" s="328"/>
      <c r="B26" s="332" t="s">
        <v>382</v>
      </c>
      <c r="C26" s="333">
        <f t="shared" si="8"/>
        <v>190.568103</v>
      </c>
      <c r="D26" s="330"/>
      <c r="E26" s="333">
        <f>'[12]sheet1'!E24/1000000</f>
        <v>190.568103</v>
      </c>
      <c r="F26" s="333">
        <f t="shared" si="5"/>
        <v>146.528</v>
      </c>
      <c r="G26" s="330"/>
      <c r="H26" s="333">
        <f t="shared" si="6"/>
        <v>146.528</v>
      </c>
      <c r="I26" s="330"/>
      <c r="J26" s="330"/>
      <c r="K26" s="330"/>
      <c r="L26" s="330"/>
      <c r="M26" s="333">
        <f t="shared" si="7"/>
        <v>146.528</v>
      </c>
      <c r="N26" s="333">
        <f>'[12]sheet1'!N24/1000000</f>
        <v>146.528</v>
      </c>
      <c r="O26" s="330"/>
      <c r="P26" s="334">
        <f t="shared" si="3"/>
        <v>76.89009739473556</v>
      </c>
      <c r="Q26" s="65"/>
      <c r="R26" s="336">
        <f t="shared" si="4"/>
        <v>76.89009739473556</v>
      </c>
    </row>
    <row r="27" spans="1:18" s="92" customFormat="1" ht="12.75">
      <c r="A27" s="328"/>
      <c r="B27" s="332" t="s">
        <v>383</v>
      </c>
      <c r="C27" s="333">
        <f t="shared" si="8"/>
        <v>109.736207</v>
      </c>
      <c r="D27" s="330"/>
      <c r="E27" s="333">
        <f>'[12]sheet1'!E25/1000000</f>
        <v>109.736207</v>
      </c>
      <c r="F27" s="333">
        <f t="shared" si="5"/>
        <v>85.4934</v>
      </c>
      <c r="G27" s="330"/>
      <c r="H27" s="333">
        <f t="shared" si="6"/>
        <v>85.4934</v>
      </c>
      <c r="I27" s="330"/>
      <c r="J27" s="330"/>
      <c r="K27" s="330"/>
      <c r="L27" s="330"/>
      <c r="M27" s="333">
        <f t="shared" si="7"/>
        <v>85.4934</v>
      </c>
      <c r="N27" s="333">
        <f>'[12]sheet1'!N25/1000000</f>
        <v>85.4934</v>
      </c>
      <c r="O27" s="330"/>
      <c r="P27" s="334">
        <f t="shared" si="3"/>
        <v>77.90810557175536</v>
      </c>
      <c r="Q27" s="65"/>
      <c r="R27" s="336">
        <f t="shared" si="4"/>
        <v>77.90810557175536</v>
      </c>
    </row>
    <row r="28" spans="1:18" s="92" customFormat="1" ht="12.75">
      <c r="A28" s="328"/>
      <c r="B28" s="332" t="s">
        <v>384</v>
      </c>
      <c r="C28" s="333">
        <f t="shared" si="8"/>
        <v>200.096552</v>
      </c>
      <c r="D28" s="330"/>
      <c r="E28" s="333">
        <f>'[12]sheet1'!E26/1000000</f>
        <v>200.096552</v>
      </c>
      <c r="F28" s="333">
        <f t="shared" si="5"/>
        <v>188.7387</v>
      </c>
      <c r="G28" s="330"/>
      <c r="H28" s="333">
        <f t="shared" si="6"/>
        <v>188.7387</v>
      </c>
      <c r="I28" s="330"/>
      <c r="J28" s="330"/>
      <c r="K28" s="330"/>
      <c r="L28" s="330"/>
      <c r="M28" s="333">
        <f t="shared" si="7"/>
        <v>188.7387</v>
      </c>
      <c r="N28" s="333">
        <f>'[12]sheet1'!N26/1000000</f>
        <v>188.7387</v>
      </c>
      <c r="O28" s="330"/>
      <c r="P28" s="334">
        <f t="shared" si="3"/>
        <v>94.3238142354397</v>
      </c>
      <c r="Q28" s="65"/>
      <c r="R28" s="336">
        <f t="shared" si="4"/>
        <v>94.3238142354397</v>
      </c>
    </row>
    <row r="29" spans="1:18" s="92" customFormat="1" ht="12.75">
      <c r="A29" s="328"/>
      <c r="B29" s="332" t="s">
        <v>385</v>
      </c>
      <c r="C29" s="333">
        <f t="shared" si="8"/>
        <v>186.694828</v>
      </c>
      <c r="D29" s="330"/>
      <c r="E29" s="333">
        <f>'[12]sheet1'!E27/1000000</f>
        <v>186.694828</v>
      </c>
      <c r="F29" s="333">
        <f t="shared" si="5"/>
        <v>145.1116</v>
      </c>
      <c r="G29" s="330"/>
      <c r="H29" s="333">
        <f t="shared" si="6"/>
        <v>145.1116</v>
      </c>
      <c r="I29" s="330"/>
      <c r="J29" s="330"/>
      <c r="K29" s="330"/>
      <c r="L29" s="330"/>
      <c r="M29" s="333">
        <f t="shared" si="7"/>
        <v>145.1116</v>
      </c>
      <c r="N29" s="333">
        <f>'[12]sheet1'!N27/1000000</f>
        <v>145.1116</v>
      </c>
      <c r="O29" s="330"/>
      <c r="P29" s="334">
        <f t="shared" si="3"/>
        <v>77.72663097019486</v>
      </c>
      <c r="Q29" s="65"/>
      <c r="R29" s="336">
        <f t="shared" si="4"/>
        <v>77.72663097019486</v>
      </c>
    </row>
    <row r="30" spans="1:18" s="92" customFormat="1" ht="12.75">
      <c r="A30" s="328"/>
      <c r="B30" s="332" t="s">
        <v>386</v>
      </c>
      <c r="C30" s="333">
        <f t="shared" si="8"/>
        <v>104.5</v>
      </c>
      <c r="D30" s="330"/>
      <c r="E30" s="333">
        <f>'[12]sheet1'!E28/1000000</f>
        <v>104.5</v>
      </c>
      <c r="F30" s="333">
        <f t="shared" si="5"/>
        <v>78.5481</v>
      </c>
      <c r="G30" s="330"/>
      <c r="H30" s="333">
        <f t="shared" si="6"/>
        <v>78.5481</v>
      </c>
      <c r="I30" s="330"/>
      <c r="J30" s="330"/>
      <c r="K30" s="330"/>
      <c r="L30" s="330"/>
      <c r="M30" s="333">
        <f t="shared" si="7"/>
        <v>78.5481</v>
      </c>
      <c r="N30" s="333">
        <f>'[12]sheet1'!N28/1000000</f>
        <v>78.5481</v>
      </c>
      <c r="O30" s="330"/>
      <c r="P30" s="334">
        <f t="shared" si="3"/>
        <v>75.16564593301436</v>
      </c>
      <c r="Q30" s="65"/>
      <c r="R30" s="336">
        <f t="shared" si="4"/>
        <v>75.16564593301436</v>
      </c>
    </row>
    <row r="31" spans="1:18" s="92" customFormat="1" ht="12.75">
      <c r="A31" s="328"/>
      <c r="B31" s="332" t="s">
        <v>387</v>
      </c>
      <c r="C31" s="333">
        <f t="shared" si="8"/>
        <v>198.300431</v>
      </c>
      <c r="D31" s="330"/>
      <c r="E31" s="333">
        <f>'[12]sheet1'!E29/1000000</f>
        <v>198.300431</v>
      </c>
      <c r="F31" s="333">
        <f t="shared" si="5"/>
        <v>146.5467</v>
      </c>
      <c r="G31" s="330"/>
      <c r="H31" s="333">
        <f t="shared" si="6"/>
        <v>146.5467</v>
      </c>
      <c r="I31" s="330"/>
      <c r="J31" s="330"/>
      <c r="K31" s="330"/>
      <c r="L31" s="330"/>
      <c r="M31" s="333">
        <f t="shared" si="7"/>
        <v>146.5467</v>
      </c>
      <c r="N31" s="333">
        <f>'[12]sheet1'!N29/1000000</f>
        <v>146.5467</v>
      </c>
      <c r="O31" s="330"/>
      <c r="P31" s="334">
        <f t="shared" si="3"/>
        <v>73.90135223659699</v>
      </c>
      <c r="Q31" s="65"/>
      <c r="R31" s="336">
        <f t="shared" si="4"/>
        <v>73.90135223659699</v>
      </c>
    </row>
    <row r="32" spans="1:18" s="92" customFormat="1" ht="12.75">
      <c r="A32" s="328"/>
      <c r="B32" s="332" t="s">
        <v>388</v>
      </c>
      <c r="C32" s="333">
        <f t="shared" si="8"/>
        <v>111.036207</v>
      </c>
      <c r="D32" s="330"/>
      <c r="E32" s="333">
        <f>'[12]sheet1'!E30/1000000</f>
        <v>111.036207</v>
      </c>
      <c r="F32" s="333">
        <f t="shared" si="5"/>
        <v>100.63732</v>
      </c>
      <c r="G32" s="330"/>
      <c r="H32" s="333">
        <f t="shared" si="6"/>
        <v>100.63732</v>
      </c>
      <c r="I32" s="330"/>
      <c r="J32" s="330"/>
      <c r="K32" s="330"/>
      <c r="L32" s="330"/>
      <c r="M32" s="333">
        <f t="shared" si="7"/>
        <v>100.63732</v>
      </c>
      <c r="N32" s="333">
        <f>'[12]sheet1'!N30/1000000</f>
        <v>100.63732</v>
      </c>
      <c r="O32" s="330"/>
      <c r="P32" s="334">
        <f t="shared" si="3"/>
        <v>90.63468819679692</v>
      </c>
      <c r="Q32" s="65"/>
      <c r="R32" s="336">
        <f t="shared" si="4"/>
        <v>90.63468819679692</v>
      </c>
    </row>
    <row r="33" spans="1:18" s="92" customFormat="1" ht="12.75">
      <c r="A33" s="328"/>
      <c r="B33" s="332" t="s">
        <v>389</v>
      </c>
      <c r="C33" s="333">
        <f t="shared" si="8"/>
        <v>202.09181</v>
      </c>
      <c r="D33" s="330"/>
      <c r="E33" s="333">
        <f>'[12]sheet1'!E31/1000000</f>
        <v>202.09181</v>
      </c>
      <c r="F33" s="333">
        <f t="shared" si="5"/>
        <v>162.1612</v>
      </c>
      <c r="G33" s="330"/>
      <c r="H33" s="333">
        <f t="shared" si="6"/>
        <v>162.1612</v>
      </c>
      <c r="I33" s="330"/>
      <c r="J33" s="330"/>
      <c r="K33" s="330"/>
      <c r="L33" s="330"/>
      <c r="M33" s="333">
        <f t="shared" si="7"/>
        <v>162.1612</v>
      </c>
      <c r="N33" s="333">
        <f>'[12]sheet1'!N31/1000000</f>
        <v>162.1612</v>
      </c>
      <c r="O33" s="330"/>
      <c r="P33" s="334">
        <f t="shared" si="3"/>
        <v>80.24135169060042</v>
      </c>
      <c r="Q33" s="65"/>
      <c r="R33" s="336">
        <f t="shared" si="4"/>
        <v>80.24135169060042</v>
      </c>
    </row>
    <row r="34" spans="1:18" s="92" customFormat="1" ht="12.75">
      <c r="A34" s="328"/>
      <c r="B34" s="332" t="s">
        <v>390</v>
      </c>
      <c r="C34" s="333">
        <f t="shared" si="8"/>
        <v>323.266379</v>
      </c>
      <c r="D34" s="330"/>
      <c r="E34" s="333">
        <f>'[12]sheet1'!E32/1000000</f>
        <v>323.266379</v>
      </c>
      <c r="F34" s="333">
        <f t="shared" si="5"/>
        <v>253.082</v>
      </c>
      <c r="G34" s="330"/>
      <c r="H34" s="333">
        <f t="shared" si="6"/>
        <v>253.082</v>
      </c>
      <c r="I34" s="330"/>
      <c r="J34" s="330"/>
      <c r="K34" s="330"/>
      <c r="L34" s="330"/>
      <c r="M34" s="333">
        <f t="shared" si="7"/>
        <v>253.082</v>
      </c>
      <c r="N34" s="333">
        <f>'[12]sheet1'!N32/1000000</f>
        <v>253.082</v>
      </c>
      <c r="O34" s="330"/>
      <c r="P34" s="334">
        <f t="shared" si="3"/>
        <v>78.2889952190172</v>
      </c>
      <c r="Q34" s="65"/>
      <c r="R34" s="336">
        <f t="shared" si="4"/>
        <v>78.2889952190172</v>
      </c>
    </row>
    <row r="35" spans="1:18" s="92" customFormat="1" ht="12.75">
      <c r="A35" s="328"/>
      <c r="B35" s="332" t="s">
        <v>391</v>
      </c>
      <c r="C35" s="333">
        <f t="shared" si="8"/>
        <v>144.538793</v>
      </c>
      <c r="D35" s="330"/>
      <c r="E35" s="333">
        <f>'[12]sheet1'!E33/1000000</f>
        <v>144.538793</v>
      </c>
      <c r="F35" s="333">
        <f t="shared" si="5"/>
        <v>124.652</v>
      </c>
      <c r="G35" s="330"/>
      <c r="H35" s="333">
        <f t="shared" si="6"/>
        <v>124.652</v>
      </c>
      <c r="I35" s="330"/>
      <c r="J35" s="330"/>
      <c r="K35" s="330"/>
      <c r="L35" s="330"/>
      <c r="M35" s="333">
        <f t="shared" si="7"/>
        <v>124.652</v>
      </c>
      <c r="N35" s="333">
        <f>'[12]sheet1'!N33/1000000</f>
        <v>124.652</v>
      </c>
      <c r="O35" s="330"/>
      <c r="P35" s="334">
        <f t="shared" si="3"/>
        <v>86.24120723078128</v>
      </c>
      <c r="Q35" s="65"/>
      <c r="R35" s="336">
        <f t="shared" si="4"/>
        <v>86.24120723078128</v>
      </c>
    </row>
    <row r="36" spans="1:18" s="80" customFormat="1" ht="12.75">
      <c r="A36" s="340"/>
      <c r="B36" s="341"/>
      <c r="C36" s="342"/>
      <c r="D36" s="342"/>
      <c r="E36" s="342"/>
      <c r="F36" s="342"/>
      <c r="G36" s="342"/>
      <c r="H36" s="342"/>
      <c r="I36" s="342"/>
      <c r="J36" s="342"/>
      <c r="K36" s="342"/>
      <c r="L36" s="342"/>
      <c r="M36" s="342"/>
      <c r="N36" s="342"/>
      <c r="O36" s="342"/>
      <c r="P36" s="342"/>
      <c r="Q36" s="179"/>
      <c r="R36" s="179"/>
    </row>
  </sheetData>
  <sheetProtection/>
  <mergeCells count="23">
    <mergeCell ref="J10:L10"/>
    <mergeCell ref="M10:O10"/>
    <mergeCell ref="Q10:Q11"/>
    <mergeCell ref="B8:B11"/>
    <mergeCell ref="C8:E8"/>
    <mergeCell ref="F8:O8"/>
    <mergeCell ref="P8:R8"/>
    <mergeCell ref="C9:C11"/>
    <mergeCell ref="D9:E9"/>
    <mergeCell ref="R10:R11"/>
    <mergeCell ref="F9:F11"/>
    <mergeCell ref="G9:H9"/>
    <mergeCell ref="I9:O9"/>
    <mergeCell ref="A4:R4"/>
    <mergeCell ref="A5:R5"/>
    <mergeCell ref="P9:P11"/>
    <mergeCell ref="Q9:R9"/>
    <mergeCell ref="D10:D11"/>
    <mergeCell ref="E10:E11"/>
    <mergeCell ref="G10:G11"/>
    <mergeCell ref="H10:H11"/>
    <mergeCell ref="I10:I11"/>
    <mergeCell ref="A8:A11"/>
  </mergeCells>
  <printOptions/>
  <pageMargins left="0.96" right="0.7086614173228347" top="0.7480314960629921" bottom="0.67" header="0.31496062992125984" footer="0.3149606299212598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WIN7</dc:creator>
  <cp:keywords/>
  <dc:description/>
  <cp:lastModifiedBy>pc</cp:lastModifiedBy>
  <cp:lastPrinted>2021-07-27T02:21:47Z</cp:lastPrinted>
  <dcterms:created xsi:type="dcterms:W3CDTF">2001-08-16T01:23:45Z</dcterms:created>
  <dcterms:modified xsi:type="dcterms:W3CDTF">2021-07-27T09:01:26Z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Ng">
    <vt:lpwstr>2021-08-03T00:00:00Z</vt:lpwstr>
  </property>
  <property fmtid="{D5CDD505-2E9C-101B-9397-08002B2CF9AE}" pid="4" name="ContentTy">
    <vt:lpwstr>Hình ảnh</vt:lpwstr>
  </property>
  <property fmtid="{D5CDD505-2E9C-101B-9397-08002B2CF9AE}" pid="5" name="Ngày g">
    <vt:lpwstr>2021-08-03T09:35:00Z</vt:lpwstr>
  </property>
</Properties>
</file>